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0" windowWidth="18195" windowHeight="10350"/>
  </bookViews>
  <sheets>
    <sheet name="доходы" sheetId="2" r:id="rId1"/>
    <sheet name="доходы с уч.дотации" sheetId="3" r:id="rId2"/>
  </sheets>
  <calcPr calcId="145621"/>
</workbook>
</file>

<file path=xl/calcChain.xml><?xml version="1.0" encoding="utf-8"?>
<calcChain xmlns="http://schemas.openxmlformats.org/spreadsheetml/2006/main">
  <c r="E48" i="2" l="1"/>
  <c r="E37" i="2" l="1"/>
  <c r="I37" i="2" l="1"/>
  <c r="G37" i="2"/>
  <c r="C8" i="2" l="1"/>
  <c r="F26" i="2" l="1"/>
  <c r="F17" i="2"/>
  <c r="C26" i="2"/>
  <c r="J16" i="2" l="1"/>
  <c r="H16" i="2"/>
  <c r="D44" i="3" l="1"/>
  <c r="J41" i="3"/>
  <c r="J40" i="3"/>
  <c r="H40" i="3"/>
  <c r="H39" i="3"/>
  <c r="H38" i="3"/>
  <c r="H37" i="3"/>
  <c r="I36" i="3"/>
  <c r="J36" i="3" s="1"/>
  <c r="G36" i="3"/>
  <c r="H36" i="3" s="1"/>
  <c r="E36" i="3"/>
  <c r="F36" i="3" s="1"/>
  <c r="D36" i="3"/>
  <c r="D35" i="3"/>
  <c r="J34" i="3"/>
  <c r="H34" i="3"/>
  <c r="F34" i="3"/>
  <c r="D34" i="3"/>
  <c r="I33" i="3"/>
  <c r="I32" i="3" s="1"/>
  <c r="J32" i="3" s="1"/>
  <c r="G33" i="3"/>
  <c r="E33" i="3"/>
  <c r="H33" i="3" s="1"/>
  <c r="C33" i="3"/>
  <c r="B33" i="3"/>
  <c r="D33" i="3" s="1"/>
  <c r="G32" i="3"/>
  <c r="C32" i="3"/>
  <c r="D32" i="3" s="1"/>
  <c r="B32" i="3"/>
  <c r="J30" i="3"/>
  <c r="H30" i="3"/>
  <c r="F30" i="3"/>
  <c r="D29" i="3"/>
  <c r="J28" i="3"/>
  <c r="H28" i="3"/>
  <c r="F28" i="3"/>
  <c r="E28" i="3"/>
  <c r="D28" i="3"/>
  <c r="J26" i="3"/>
  <c r="H26" i="3"/>
  <c r="F26" i="3"/>
  <c r="D25" i="3"/>
  <c r="J24" i="3"/>
  <c r="H24" i="3"/>
  <c r="F24" i="3"/>
  <c r="D24" i="3"/>
  <c r="J23" i="3"/>
  <c r="H23" i="3"/>
  <c r="F23" i="3"/>
  <c r="D23" i="3"/>
  <c r="J22" i="3"/>
  <c r="H22" i="3"/>
  <c r="F22" i="3"/>
  <c r="D22" i="3"/>
  <c r="J21" i="3"/>
  <c r="H21" i="3"/>
  <c r="F21" i="3"/>
  <c r="D21" i="3"/>
  <c r="J20" i="3"/>
  <c r="H20" i="3"/>
  <c r="F20" i="3"/>
  <c r="D20" i="3"/>
  <c r="J19" i="3"/>
  <c r="H19" i="3"/>
  <c r="F19" i="3"/>
  <c r="D19" i="3"/>
  <c r="J18" i="3"/>
  <c r="H18" i="3"/>
  <c r="F18" i="3"/>
  <c r="D18" i="3"/>
  <c r="J17" i="3"/>
  <c r="I17" i="3"/>
  <c r="G17" i="3"/>
  <c r="F17" i="3"/>
  <c r="E17" i="3"/>
  <c r="H17" i="3" s="1"/>
  <c r="C17" i="3"/>
  <c r="B17" i="3"/>
  <c r="D17" i="3" s="1"/>
  <c r="D16" i="3"/>
  <c r="J15" i="3"/>
  <c r="H15" i="3"/>
  <c r="F15" i="3"/>
  <c r="D15" i="3"/>
  <c r="I14" i="3"/>
  <c r="H14" i="3"/>
  <c r="G14" i="3"/>
  <c r="J14" i="3" s="1"/>
  <c r="E14" i="3"/>
  <c r="D14" i="3"/>
  <c r="C14" i="3"/>
  <c r="F14" i="3" s="1"/>
  <c r="B14" i="3"/>
  <c r="J13" i="3"/>
  <c r="H13" i="3"/>
  <c r="F13" i="3"/>
  <c r="D13" i="3"/>
  <c r="J12" i="3"/>
  <c r="H12" i="3"/>
  <c r="F12" i="3"/>
  <c r="D12" i="3"/>
  <c r="J11" i="3"/>
  <c r="H11" i="3"/>
  <c r="F11" i="3"/>
  <c r="D11" i="3"/>
  <c r="J10" i="3"/>
  <c r="H10" i="3"/>
  <c r="F10" i="3"/>
  <c r="D10" i="3"/>
  <c r="J9" i="3"/>
  <c r="H9" i="3"/>
  <c r="F9" i="3"/>
  <c r="D9" i="3"/>
  <c r="J8" i="3"/>
  <c r="H8" i="3"/>
  <c r="F8" i="3"/>
  <c r="D8" i="3"/>
  <c r="B8" i="3"/>
  <c r="J7" i="3"/>
  <c r="H7" i="3"/>
  <c r="F7" i="3"/>
  <c r="D7" i="3"/>
  <c r="I6" i="3"/>
  <c r="I31" i="3" s="1"/>
  <c r="E6" i="3"/>
  <c r="E31" i="3" s="1"/>
  <c r="B6" i="3"/>
  <c r="B31" i="3" s="1"/>
  <c r="B5" i="3" s="1"/>
  <c r="D45" i="2"/>
  <c r="J42" i="2"/>
  <c r="J41" i="2"/>
  <c r="H41" i="2"/>
  <c r="H40" i="2"/>
  <c r="H39" i="2"/>
  <c r="H38" i="2"/>
  <c r="J37" i="2"/>
  <c r="H37" i="2"/>
  <c r="F37" i="2"/>
  <c r="D37" i="2"/>
  <c r="D36" i="2"/>
  <c r="J35" i="2"/>
  <c r="H35" i="2"/>
  <c r="F35" i="2"/>
  <c r="D35" i="2"/>
  <c r="I34" i="2"/>
  <c r="I33" i="2" s="1"/>
  <c r="G34" i="2"/>
  <c r="E34" i="2"/>
  <c r="E33" i="2" s="1"/>
  <c r="C34" i="2"/>
  <c r="D34" i="2" s="1"/>
  <c r="B34" i="2"/>
  <c r="G33" i="2"/>
  <c r="C33" i="2"/>
  <c r="D33" i="2" s="1"/>
  <c r="B33" i="2"/>
  <c r="J31" i="2"/>
  <c r="H31" i="2"/>
  <c r="F31" i="2"/>
  <c r="D30" i="2"/>
  <c r="J29" i="2"/>
  <c r="H29" i="2"/>
  <c r="F29" i="2"/>
  <c r="D29" i="2"/>
  <c r="J27" i="2"/>
  <c r="H27" i="2"/>
  <c r="F27" i="2"/>
  <c r="D26" i="2"/>
  <c r="J25" i="2"/>
  <c r="H25" i="2"/>
  <c r="F25" i="2"/>
  <c r="D25" i="2"/>
  <c r="J24" i="2"/>
  <c r="H24" i="2"/>
  <c r="F24" i="2"/>
  <c r="D24" i="2"/>
  <c r="J23" i="2"/>
  <c r="H23" i="2"/>
  <c r="F23" i="2"/>
  <c r="D23" i="2"/>
  <c r="J22" i="2"/>
  <c r="H22" i="2"/>
  <c r="F22" i="2"/>
  <c r="D22" i="2"/>
  <c r="J21" i="2"/>
  <c r="H21" i="2"/>
  <c r="F21" i="2"/>
  <c r="D21" i="2"/>
  <c r="J20" i="2"/>
  <c r="H20" i="2"/>
  <c r="F20" i="2"/>
  <c r="D20" i="2"/>
  <c r="J19" i="2"/>
  <c r="H19" i="2"/>
  <c r="F19" i="2"/>
  <c r="D19" i="2"/>
  <c r="I18" i="2"/>
  <c r="G18" i="2"/>
  <c r="E18" i="2"/>
  <c r="C18" i="2"/>
  <c r="D18" i="2" s="1"/>
  <c r="B18" i="2"/>
  <c r="D17" i="2"/>
  <c r="J15" i="2"/>
  <c r="H15" i="2"/>
  <c r="F15" i="2"/>
  <c r="D15" i="2"/>
  <c r="J14" i="2"/>
  <c r="G6" i="2"/>
  <c r="F14" i="2"/>
  <c r="C6" i="2"/>
  <c r="B14" i="2"/>
  <c r="J13" i="2"/>
  <c r="H13" i="2"/>
  <c r="F13" i="2"/>
  <c r="D13" i="2"/>
  <c r="J12" i="2"/>
  <c r="H12" i="2"/>
  <c r="F12" i="2"/>
  <c r="D12" i="2"/>
  <c r="J11" i="2"/>
  <c r="H11" i="2"/>
  <c r="F11" i="2"/>
  <c r="D11" i="2"/>
  <c r="J10" i="2"/>
  <c r="H10" i="2"/>
  <c r="F10" i="2"/>
  <c r="D10" i="2"/>
  <c r="J9" i="2"/>
  <c r="H9" i="2"/>
  <c r="F9" i="2"/>
  <c r="D9" i="2"/>
  <c r="J8" i="2"/>
  <c r="H8" i="2"/>
  <c r="F8" i="2"/>
  <c r="B8" i="2"/>
  <c r="D8" i="2" s="1"/>
  <c r="J7" i="2"/>
  <c r="H7" i="2"/>
  <c r="F7" i="2"/>
  <c r="D7" i="2"/>
  <c r="I6" i="2"/>
  <c r="E6" i="2"/>
  <c r="F33" i="2" l="1"/>
  <c r="J33" i="2"/>
  <c r="H34" i="2"/>
  <c r="F18" i="2"/>
  <c r="I32" i="2"/>
  <c r="J18" i="2"/>
  <c r="E32" i="2"/>
  <c r="E47" i="2" s="1"/>
  <c r="H18" i="2"/>
  <c r="I5" i="3"/>
  <c r="F33" i="3"/>
  <c r="J33" i="3"/>
  <c r="C6" i="3"/>
  <c r="F6" i="3" s="1"/>
  <c r="G6" i="3"/>
  <c r="E32" i="3"/>
  <c r="F32" i="3" s="1"/>
  <c r="C32" i="2"/>
  <c r="H33" i="2"/>
  <c r="H6" i="2"/>
  <c r="G32" i="2"/>
  <c r="G47" i="2" s="1"/>
  <c r="B6" i="2"/>
  <c r="B32" i="2" s="1"/>
  <c r="B5" i="2" s="1"/>
  <c r="F6" i="2"/>
  <c r="J6" i="2"/>
  <c r="D14" i="2"/>
  <c r="H14" i="2"/>
  <c r="F34" i="2"/>
  <c r="J34" i="2"/>
  <c r="I5" i="2" l="1"/>
  <c r="I47" i="2"/>
  <c r="E5" i="2"/>
  <c r="E49" i="2"/>
  <c r="J32" i="2"/>
  <c r="I47" i="3"/>
  <c r="H6" i="3"/>
  <c r="G31" i="3"/>
  <c r="E5" i="3"/>
  <c r="D6" i="3"/>
  <c r="C31" i="3"/>
  <c r="J6" i="3"/>
  <c r="H32" i="3"/>
  <c r="D32" i="2"/>
  <c r="C5" i="2"/>
  <c r="D5" i="2" s="1"/>
  <c r="H32" i="2"/>
  <c r="G5" i="2"/>
  <c r="F32" i="2"/>
  <c r="I48" i="2"/>
  <c r="D6" i="2"/>
  <c r="G5" i="3" l="1"/>
  <c r="H31" i="3"/>
  <c r="J31" i="3"/>
  <c r="C5" i="3"/>
  <c r="D5" i="3" s="1"/>
  <c r="D31" i="3"/>
  <c r="F31" i="3"/>
  <c r="E47" i="3"/>
  <c r="F5" i="3"/>
  <c r="H5" i="2"/>
  <c r="G48" i="2"/>
  <c r="J5" i="2"/>
  <c r="F5" i="2"/>
  <c r="G47" i="3" l="1"/>
  <c r="H5" i="3"/>
  <c r="J5" i="3"/>
</calcChain>
</file>

<file path=xl/sharedStrings.xml><?xml version="1.0" encoding="utf-8"?>
<sst xmlns="http://schemas.openxmlformats.org/spreadsheetml/2006/main" count="119" uniqueCount="57">
  <si>
    <t>ДОХОДЫ</t>
  </si>
  <si>
    <t>Единый с/х налог</t>
  </si>
  <si>
    <t>Земельный налог ФЛ</t>
  </si>
  <si>
    <t>Земельный налог ЮЛ</t>
  </si>
  <si>
    <t>Продажа земли</t>
  </si>
  <si>
    <t>Продажа земли собств МО</t>
  </si>
  <si>
    <t>Аренда земли</t>
  </si>
  <si>
    <t>Аренда земли собствен. МО</t>
  </si>
  <si>
    <t>Аренда имущества</t>
  </si>
  <si>
    <t>Плата за найм</t>
  </si>
  <si>
    <t>Невыясненные поступления</t>
  </si>
  <si>
    <t>Дотации на выравнивание бюджета</t>
  </si>
  <si>
    <t>Минимальный налог в субъекты РФ</t>
  </si>
  <si>
    <t>Акцизы</t>
  </si>
  <si>
    <t>Земельные налог на 01.01.2006</t>
  </si>
  <si>
    <t>Прочие неналоговые доходы</t>
  </si>
  <si>
    <t>Штрафы</t>
  </si>
  <si>
    <t>Субсидии из других бюджетов</t>
  </si>
  <si>
    <t>Платежи от МУПа</t>
  </si>
  <si>
    <t>Возврат остатков субсидий</t>
  </si>
  <si>
    <t>Сумма</t>
  </si>
  <si>
    <t>Налог, взимаемый по УСНО</t>
  </si>
  <si>
    <t>Налог на имущество ФЛ</t>
  </si>
  <si>
    <t>Налог на доходы физических лиц</t>
  </si>
  <si>
    <t>Продажа имущества собств.МО</t>
  </si>
  <si>
    <t>БЕЗВОЗМЕЗДНЫЕ ПОСТУПЛЕНИЯ</t>
  </si>
  <si>
    <t>ВСЕГО ДОХОДЫ</t>
  </si>
  <si>
    <t>Налоговые доходы :</t>
  </si>
  <si>
    <t>Неналоговые доходы :</t>
  </si>
  <si>
    <t>Налог на профессиональный доход</t>
  </si>
  <si>
    <t>Доходы от перераспределения  земельных участков до разграничения</t>
  </si>
  <si>
    <t>Инициативные платежи</t>
  </si>
  <si>
    <r>
      <t xml:space="preserve">городская среда </t>
    </r>
    <r>
      <rPr>
        <i/>
        <sz val="10"/>
        <rFont val="Times New Roman"/>
        <family val="1"/>
        <charset val="204"/>
      </rPr>
      <t>(2022г -спорткомплекс ул.Коммунистическая,10)</t>
    </r>
  </si>
  <si>
    <r>
      <t xml:space="preserve">переселение </t>
    </r>
    <r>
      <rPr>
        <i/>
        <sz val="10"/>
        <rFont val="Times New Roman"/>
        <family val="1"/>
        <charset val="204"/>
      </rPr>
      <t>(ул.Берникова-д.122, Калужская-48, Коммун.-50, пл.Лен-11,15, ул.Ленина-69/1,Совет-9, Урицкого-21, Циолк.-3,3в)</t>
    </r>
  </si>
  <si>
    <r>
      <t>НАЛОГОВЫЕ И НЕНАЛОГОВЫЕ ДОХОДЫ (</t>
    </r>
    <r>
      <rPr>
        <b/>
        <i/>
        <sz val="11"/>
        <color rgb="FF0000CC"/>
        <rFont val="Times New Roman"/>
        <family val="1"/>
        <charset val="204"/>
      </rPr>
      <t>собственные доходы</t>
    </r>
    <r>
      <rPr>
        <b/>
        <i/>
        <sz val="11"/>
        <rFont val="Times New Roman"/>
        <family val="1"/>
        <charset val="204"/>
      </rPr>
      <t>)</t>
    </r>
  </si>
  <si>
    <t>Иные МБТ</t>
  </si>
  <si>
    <t>Доходы от возврата остатка субсидии</t>
  </si>
  <si>
    <t>Прочие безвозмездные</t>
  </si>
  <si>
    <t xml:space="preserve">комплекс работ по описанию местоположения границ многоконтурных террит.зон для внесения в ЕГРН </t>
  </si>
  <si>
    <t>кадастровые работы по устранению реестр.ошибок, выявленных при внесении свед. в ЕГРН</t>
  </si>
  <si>
    <t>Безвозмездные поступления от других бюджетов БС РФ</t>
  </si>
  <si>
    <t>доведены объемы  Управлением архитектуры и градостроительства на 2023-2025г</t>
  </si>
  <si>
    <t>территор.планирование (ГП и ПЗЗ)</t>
  </si>
  <si>
    <t>с учет дотации</t>
  </si>
  <si>
    <t>деф</t>
  </si>
  <si>
    <t>Отчет 2023</t>
  </si>
  <si>
    <t>Ожидаемое 2024 года</t>
  </si>
  <si>
    <r>
      <t xml:space="preserve">Сведения о доходах бюджета муниципального образования городское поселение город Боровск по видам доходов на </t>
    </r>
    <r>
      <rPr>
        <b/>
        <sz val="13"/>
        <color rgb="FF0000CC"/>
        <rFont val="Times New Roman"/>
        <family val="1"/>
        <charset val="204"/>
      </rPr>
      <t>2025</t>
    </r>
    <r>
      <rPr>
        <b/>
        <sz val="13"/>
        <color theme="1"/>
        <rFont val="Times New Roman"/>
        <family val="1"/>
        <charset val="204"/>
      </rPr>
      <t xml:space="preserve"> год и на плановый период </t>
    </r>
    <r>
      <rPr>
        <b/>
        <sz val="13"/>
        <color rgb="FF0000CC"/>
        <rFont val="Times New Roman"/>
        <family val="1"/>
        <charset val="204"/>
      </rPr>
      <t>2026-2027</t>
    </r>
    <r>
      <rPr>
        <b/>
        <sz val="13"/>
        <color theme="1"/>
        <rFont val="Times New Roman"/>
        <family val="1"/>
        <charset val="204"/>
      </rPr>
      <t xml:space="preserve"> годов </t>
    </r>
    <r>
      <rPr>
        <i/>
        <sz val="13"/>
        <color theme="7" tint="-0.499984740745262"/>
        <rFont val="Times New Roman"/>
        <family val="1"/>
        <charset val="204"/>
      </rPr>
      <t>в сравнении с ожидаемым исполнением за 2024 год и исполнением за 2023 год</t>
    </r>
  </si>
  <si>
    <t>Темп роста к отчету 2023, %</t>
  </si>
  <si>
    <t>Темп роста к ожидаемому 2024, %</t>
  </si>
  <si>
    <t>Темп роста к прогнозу 2025, %</t>
  </si>
  <si>
    <t>Темп роста к прогнозу  2026, %</t>
  </si>
  <si>
    <t>Прогноз на  2025год</t>
  </si>
  <si>
    <t>Прогноз на 2026 год</t>
  </si>
  <si>
    <t>Прогноз на  2027 год</t>
  </si>
  <si>
    <t>не доведены объемы !</t>
  </si>
  <si>
    <r>
      <t>НАЛОГОВЫЕ И НЕНАЛОГОВЫЕ ДОХОДЫ (</t>
    </r>
    <r>
      <rPr>
        <b/>
        <i/>
        <sz val="11"/>
        <rFont val="Times New Roman"/>
        <family val="1"/>
        <charset val="204"/>
      </rPr>
      <t>собственные доходы)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</si>
</sst>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5" x14ac:knownFonts="1">
    <font>
      <sz val="11"/>
      <color theme="1"/>
      <name val="Calibri"/>
      <family val="2"/>
      <charset val="204"/>
      <scheme val="minor"/>
    </font>
    <font>
      <sz val="12"/>
      <color indexed="32"/>
      <name val="Arial Cyr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  <charset val="204"/>
    </font>
    <font>
      <i/>
      <sz val="13"/>
      <color theme="7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CC"/>
      <name val="Times New Roman"/>
      <family val="1"/>
      <charset val="204"/>
    </font>
    <font>
      <b/>
      <i/>
      <sz val="11"/>
      <color rgb="FF0000CC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i/>
      <sz val="10"/>
      <color rgb="FF0000CC"/>
      <name val="Cambria"/>
      <family val="1"/>
      <charset val="204"/>
    </font>
    <font>
      <sz val="10"/>
      <color rgb="FFC00000"/>
      <name val="Calibri"/>
      <family val="2"/>
      <charset val="204"/>
      <scheme val="minor"/>
    </font>
    <font>
      <i/>
      <sz val="10"/>
      <color rgb="FF0000CC"/>
      <name val="Cambria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color rgb="FF006600"/>
      <name val="Times New Roman"/>
      <family val="1"/>
      <charset val="204"/>
    </font>
    <font>
      <sz val="11"/>
      <color rgb="FF006600"/>
      <name val="Times New Roman"/>
      <family val="1"/>
      <charset val="204"/>
    </font>
    <font>
      <b/>
      <sz val="11"/>
      <color rgb="FF660066"/>
      <name val="Times New Roman"/>
      <family val="1"/>
      <charset val="204"/>
    </font>
    <font>
      <sz val="11"/>
      <color rgb="FF660066"/>
      <name val="Times New Roman"/>
      <family val="1"/>
      <charset val="204"/>
    </font>
    <font>
      <b/>
      <i/>
      <sz val="10"/>
      <color rgb="FF006600"/>
      <name val="Cambria"/>
      <family val="1"/>
      <charset val="204"/>
    </font>
    <font>
      <i/>
      <sz val="10"/>
      <color rgb="FF006600"/>
      <name val="Cambria"/>
      <family val="1"/>
      <charset val="204"/>
    </font>
    <font>
      <b/>
      <i/>
      <sz val="11"/>
      <color rgb="FF006600"/>
      <name val="Cambria"/>
      <family val="1"/>
      <charset val="204"/>
    </font>
    <font>
      <b/>
      <sz val="10"/>
      <color rgb="FF006600"/>
      <name val="Times New Roman"/>
      <family val="1"/>
      <charset val="204"/>
    </font>
    <font>
      <sz val="10"/>
      <color rgb="FF006600"/>
      <name val="Times New Roman"/>
      <family val="1"/>
      <charset val="204"/>
    </font>
    <font>
      <sz val="8"/>
      <color rgb="FF000000"/>
      <name val="Arial Cyr"/>
    </font>
    <font>
      <b/>
      <i/>
      <sz val="11"/>
      <color theme="0"/>
      <name val="Cambria"/>
      <family val="1"/>
      <charset val="204"/>
    </font>
    <font>
      <b/>
      <i/>
      <sz val="10"/>
      <color theme="0"/>
      <name val="Cambria"/>
      <family val="1"/>
      <charset val="204"/>
    </font>
    <font>
      <b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Cambria"/>
      <family val="1"/>
      <charset val="204"/>
    </font>
    <font>
      <sz val="10"/>
      <color theme="0"/>
      <name val="Cambria"/>
      <family val="1"/>
      <charset val="204"/>
    </font>
    <font>
      <sz val="11"/>
      <color theme="0"/>
      <name val="Times New Roman"/>
      <family val="1"/>
      <charset val="204"/>
    </font>
    <font>
      <b/>
      <sz val="10"/>
      <color rgb="FF002060"/>
      <name val="Cambria"/>
      <family val="1"/>
      <charset val="204"/>
    </font>
    <font>
      <sz val="10"/>
      <color rgb="FF002060"/>
      <name val="Cambria"/>
      <family val="1"/>
      <charset val="204"/>
    </font>
    <font>
      <i/>
      <sz val="10"/>
      <color rgb="FF002060"/>
      <name val="Cambria"/>
      <family val="1"/>
      <charset val="204"/>
    </font>
    <font>
      <b/>
      <i/>
      <sz val="10"/>
      <color rgb="FF002060"/>
      <name val="Cambria"/>
      <family val="1"/>
      <charset val="204"/>
    </font>
    <font>
      <sz val="11"/>
      <color rgb="FF00206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7" tint="-0.499984740745262"/>
      <name val="Cambria"/>
      <family val="1"/>
      <charset val="204"/>
    </font>
    <font>
      <b/>
      <i/>
      <sz val="10"/>
      <color theme="7" tint="-0.499984740745262"/>
      <name val="Cambria"/>
      <family val="1"/>
      <charset val="204"/>
    </font>
    <font>
      <b/>
      <i/>
      <sz val="11"/>
      <color theme="7" tint="-0.499984740745262"/>
      <name val="Cambria"/>
      <family val="1"/>
      <charset val="204"/>
    </font>
    <font>
      <b/>
      <i/>
      <sz val="11"/>
      <name val="Cambria"/>
      <family val="1"/>
      <charset val="204"/>
    </font>
    <font>
      <b/>
      <i/>
      <sz val="10"/>
      <name val="Cambria"/>
      <family val="1"/>
      <charset val="204"/>
    </font>
    <font>
      <i/>
      <sz val="10"/>
      <name val="Cambria"/>
      <family val="1"/>
      <charset val="204"/>
    </font>
    <font>
      <sz val="10"/>
      <name val="Cambria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1" fillId="0" borderId="7" applyBorder="0">
      <alignment wrapText="1"/>
    </xf>
    <xf numFmtId="0" fontId="7" fillId="0" borderId="0"/>
    <xf numFmtId="4" fontId="33" fillId="0" borderId="9">
      <alignment horizontal="right" shrinkToFit="1"/>
    </xf>
  </cellStyleXfs>
  <cellXfs count="100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4" fontId="3" fillId="2" borderId="0" xfId="0" applyNumberFormat="1" applyFont="1" applyFill="1" applyAlignment="1">
      <alignment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1" fillId="0" borderId="1" xfId="0" applyFont="1" applyBorder="1" applyAlignment="1">
      <alignment vertical="center" wrapText="1"/>
    </xf>
    <xf numFmtId="4" fontId="24" fillId="3" borderId="1" xfId="0" applyNumberFormat="1" applyFont="1" applyFill="1" applyBorder="1" applyAlignment="1">
      <alignment vertical="center" wrapText="1"/>
    </xf>
    <xf numFmtId="4" fontId="24" fillId="2" borderId="1" xfId="0" applyNumberFormat="1" applyFont="1" applyFill="1" applyBorder="1" applyAlignment="1">
      <alignment vertical="center" wrapText="1"/>
    </xf>
    <xf numFmtId="4" fontId="25" fillId="0" borderId="1" xfId="0" applyNumberFormat="1" applyFont="1" applyBorder="1" applyAlignment="1">
      <alignment vertical="center" wrapText="1"/>
    </xf>
    <xf numFmtId="4" fontId="24" fillId="4" borderId="1" xfId="0" applyNumberFormat="1" applyFont="1" applyFill="1" applyBorder="1" applyAlignment="1">
      <alignment vertical="center" wrapText="1"/>
    </xf>
    <xf numFmtId="4" fontId="24" fillId="0" borderId="1" xfId="0" applyNumberFormat="1" applyFont="1" applyBorder="1" applyAlignment="1">
      <alignment vertical="center" wrapText="1"/>
    </xf>
    <xf numFmtId="4" fontId="26" fillId="3" borderId="1" xfId="0" applyNumberFormat="1" applyFont="1" applyFill="1" applyBorder="1" applyAlignment="1">
      <alignment vertical="center" wrapText="1"/>
    </xf>
    <xf numFmtId="4" fontId="26" fillId="2" borderId="1" xfId="0" applyNumberFormat="1" applyFont="1" applyFill="1" applyBorder="1" applyAlignment="1">
      <alignment vertical="center" wrapText="1"/>
    </xf>
    <xf numFmtId="4" fontId="27" fillId="0" borderId="1" xfId="0" applyNumberFormat="1" applyFont="1" applyBorder="1" applyAlignment="1">
      <alignment vertical="center" wrapText="1"/>
    </xf>
    <xf numFmtId="4" fontId="26" fillId="4" borderId="1" xfId="0" applyNumberFormat="1" applyFont="1" applyFill="1" applyBorder="1" applyAlignment="1">
      <alignment vertical="center" wrapText="1"/>
    </xf>
    <xf numFmtId="4" fontId="26" fillId="0" borderId="1" xfId="0" applyNumberFormat="1" applyFont="1" applyBorder="1" applyAlignment="1">
      <alignment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4" fontId="35" fillId="2" borderId="1" xfId="0" applyNumberFormat="1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vertical="center" wrapText="1"/>
    </xf>
    <xf numFmtId="4" fontId="35" fillId="0" borderId="1" xfId="0" applyNumberFormat="1" applyFont="1" applyBorder="1" applyAlignment="1">
      <alignment horizontal="center" vertical="center" wrapText="1"/>
    </xf>
    <xf numFmtId="4" fontId="37" fillId="0" borderId="1" xfId="0" applyNumberFormat="1" applyFont="1" applyBorder="1" applyAlignment="1">
      <alignment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9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4" fontId="43" fillId="0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vertical="center" wrapText="1"/>
    </xf>
    <xf numFmtId="164" fontId="44" fillId="3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vertical="center" wrapText="1"/>
    </xf>
    <xf numFmtId="4" fontId="44" fillId="2" borderId="1" xfId="0" applyNumberFormat="1" applyFont="1" applyFill="1" applyBorder="1" applyAlignment="1">
      <alignment horizontal="center" vertical="center" wrapText="1"/>
    </xf>
    <xf numFmtId="4" fontId="45" fillId="0" borderId="1" xfId="0" applyNumberFormat="1" applyFont="1" applyBorder="1" applyAlignment="1">
      <alignment vertical="center" wrapText="1"/>
    </xf>
    <xf numFmtId="4" fontId="43" fillId="0" borderId="1" xfId="0" applyNumberFormat="1" applyFont="1" applyBorder="1" applyAlignment="1">
      <alignment horizontal="center" vertical="center" wrapText="1"/>
    </xf>
    <xf numFmtId="4" fontId="21" fillId="4" borderId="1" xfId="0" applyNumberFormat="1" applyFont="1" applyFill="1" applyBorder="1" applyAlignment="1">
      <alignment vertical="center" wrapText="1"/>
    </xf>
    <xf numFmtId="4" fontId="44" fillId="4" borderId="1" xfId="0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4" fontId="40" fillId="0" borderId="0" xfId="0" applyNumberFormat="1" applyFont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" fontId="46" fillId="0" borderId="1" xfId="0" applyNumberFormat="1" applyFont="1" applyBorder="1" applyAlignment="1">
      <alignment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164" fontId="48" fillId="3" borderId="1" xfId="0" applyNumberFormat="1" applyFont="1" applyFill="1" applyBorder="1" applyAlignment="1">
      <alignment horizontal="center" vertical="center" wrapText="1"/>
    </xf>
    <xf numFmtId="4" fontId="48" fillId="2" borderId="1" xfId="0" applyNumberFormat="1" applyFont="1" applyFill="1" applyBorder="1" applyAlignment="1">
      <alignment horizontal="center" vertical="center" wrapText="1"/>
    </xf>
    <xf numFmtId="4" fontId="47" fillId="0" borderId="1" xfId="0" applyNumberFormat="1" applyFont="1" applyBorder="1" applyAlignment="1">
      <alignment horizontal="center" vertical="center" wrapText="1"/>
    </xf>
    <xf numFmtId="4" fontId="48" fillId="4" borderId="1" xfId="0" applyNumberFormat="1" applyFont="1" applyFill="1" applyBorder="1" applyAlignment="1">
      <alignment horizontal="center" vertical="center" wrapText="1"/>
    </xf>
    <xf numFmtId="4" fontId="49" fillId="0" borderId="1" xfId="0" applyNumberFormat="1" applyFont="1" applyBorder="1" applyAlignment="1">
      <alignment horizontal="center" vertical="center" wrapText="1"/>
    </xf>
    <xf numFmtId="4" fontId="48" fillId="0" borderId="1" xfId="0" applyNumberFormat="1" applyFont="1" applyBorder="1" applyAlignment="1">
      <alignment horizontal="center" vertical="center" wrapText="1"/>
    </xf>
    <xf numFmtId="4" fontId="50" fillId="0" borderId="1" xfId="0" applyNumberFormat="1" applyFont="1" applyBorder="1" applyAlignment="1">
      <alignment horizontal="center" vertical="center" wrapText="1"/>
    </xf>
    <xf numFmtId="4" fontId="51" fillId="2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Border="1" applyAlignment="1">
      <alignment horizontal="center" vertical="center" wrapText="1"/>
    </xf>
    <xf numFmtId="4" fontId="52" fillId="0" borderId="1" xfId="0" applyNumberFormat="1" applyFont="1" applyBorder="1" applyAlignment="1">
      <alignment horizontal="center" vertical="center" wrapText="1"/>
    </xf>
    <xf numFmtId="4" fontId="53" fillId="0" borderId="1" xfId="0" applyNumberFormat="1" applyFont="1" applyBorder="1" applyAlignment="1">
      <alignment horizontal="center" vertical="center" wrapText="1"/>
    </xf>
    <xf numFmtId="4" fontId="54" fillId="0" borderId="1" xfId="0" applyNumberFormat="1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41" fillId="0" borderId="5" xfId="0" applyFont="1" applyBorder="1" applyAlignment="1">
      <alignment horizontal="center" vertical="center" wrapText="1"/>
    </xf>
    <xf numFmtId="0" fontId="42" fillId="0" borderId="6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31" fillId="0" borderId="4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vertical="center" wrapText="1"/>
    </xf>
  </cellXfs>
  <cellStyles count="4">
    <cellStyle name="xl52" xfId="3"/>
    <cellStyle name="ЗГ2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0000CC"/>
      <color rgb="FF006600"/>
      <color rgb="FF660066"/>
      <color rgb="FFFFFFF3"/>
      <color rgb="FFFDFFF3"/>
      <color rgb="FFFFFFCC"/>
      <color rgb="FFFFFFFF"/>
      <color rgb="FFCCFFFF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8" workbookViewId="0">
      <selection activeCell="H52" sqref="H52"/>
    </sheetView>
  </sheetViews>
  <sheetFormatPr defaultRowHeight="15" x14ac:dyDescent="0.25"/>
  <cols>
    <col min="1" max="1" width="39.5703125" style="1" customWidth="1"/>
    <col min="2" max="2" width="16" style="1" bestFit="1" customWidth="1"/>
    <col min="3" max="3" width="15.42578125" style="1" bestFit="1" customWidth="1"/>
    <col min="4" max="4" width="9.28515625" style="1" customWidth="1"/>
    <col min="5" max="5" width="15.140625" style="1" customWidth="1"/>
    <col min="6" max="6" width="10" style="1" customWidth="1"/>
    <col min="7" max="7" width="16.42578125" style="1" bestFit="1" customWidth="1"/>
    <col min="8" max="8" width="10.28515625" style="1" customWidth="1"/>
    <col min="9" max="9" width="15.5703125" style="1" customWidth="1"/>
    <col min="10" max="10" width="10.5703125" style="1" customWidth="1"/>
    <col min="11" max="11" width="12.5703125" style="1" customWidth="1"/>
    <col min="12" max="12" width="10.7109375" style="1" bestFit="1" customWidth="1"/>
    <col min="13" max="13" width="15.140625" style="1" customWidth="1"/>
    <col min="14" max="16384" width="9.140625" style="1"/>
  </cols>
  <sheetData>
    <row r="1" spans="1:11" ht="39.75" customHeight="1" x14ac:dyDescent="0.25">
      <c r="A1" s="89" t="s">
        <v>47</v>
      </c>
      <c r="B1" s="89"/>
      <c r="C1" s="89"/>
      <c r="D1" s="89"/>
      <c r="E1" s="89"/>
      <c r="F1" s="89"/>
      <c r="G1" s="89"/>
      <c r="H1" s="89"/>
      <c r="I1" s="89"/>
      <c r="J1" s="89"/>
    </row>
    <row r="2" spans="1:1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1" x14ac:dyDescent="0.25">
      <c r="A3" s="90" t="s">
        <v>0</v>
      </c>
      <c r="B3" s="90" t="s">
        <v>45</v>
      </c>
      <c r="C3" s="93" t="s">
        <v>46</v>
      </c>
      <c r="D3" s="94"/>
      <c r="E3" s="87" t="s">
        <v>52</v>
      </c>
      <c r="F3" s="88"/>
      <c r="G3" s="87" t="s">
        <v>53</v>
      </c>
      <c r="H3" s="88"/>
      <c r="I3" s="87" t="s">
        <v>54</v>
      </c>
      <c r="J3" s="88"/>
    </row>
    <row r="4" spans="1:11" ht="63.75" x14ac:dyDescent="0.25">
      <c r="A4" s="91"/>
      <c r="B4" s="91"/>
      <c r="C4" s="68" t="s">
        <v>20</v>
      </c>
      <c r="D4" s="72" t="s">
        <v>48</v>
      </c>
      <c r="E4" s="51" t="s">
        <v>20</v>
      </c>
      <c r="F4" s="72" t="s">
        <v>49</v>
      </c>
      <c r="G4" s="51" t="s">
        <v>20</v>
      </c>
      <c r="H4" s="72" t="s">
        <v>50</v>
      </c>
      <c r="I4" s="51" t="s">
        <v>20</v>
      </c>
      <c r="J4" s="72" t="s">
        <v>51</v>
      </c>
    </row>
    <row r="5" spans="1:11" s="2" customFormat="1" ht="14.25" x14ac:dyDescent="0.25">
      <c r="A5" s="8" t="s">
        <v>26</v>
      </c>
      <c r="B5" s="64">
        <f>B32+B33</f>
        <v>386674776.63999999</v>
      </c>
      <c r="C5" s="64">
        <f>C32+C33</f>
        <v>155523463.23000002</v>
      </c>
      <c r="D5" s="73">
        <f>C5/B5*100</f>
        <v>40.220741725492658</v>
      </c>
      <c r="E5" s="64">
        <f>E32+E33</f>
        <v>205026907.88999999</v>
      </c>
      <c r="F5" s="73">
        <f>E5/C5*100</f>
        <v>131.83020981650239</v>
      </c>
      <c r="G5" s="64">
        <f>G32+G33</f>
        <v>136879968.56</v>
      </c>
      <c r="H5" s="73">
        <f>G5/E5*100</f>
        <v>66.761953330261491</v>
      </c>
      <c r="I5" s="64">
        <f>I32+I33</f>
        <v>140288968.47999999</v>
      </c>
      <c r="J5" s="73">
        <f>I5/G5*100</f>
        <v>102.49050314363981</v>
      </c>
    </row>
    <row r="6" spans="1:11" s="3" customFormat="1" ht="14.25" x14ac:dyDescent="0.25">
      <c r="A6" s="7" t="s">
        <v>27</v>
      </c>
      <c r="B6" s="65">
        <f>SUM(B7:B17)</f>
        <v>96795237.170000002</v>
      </c>
      <c r="C6" s="65">
        <f>SUM(C7:C17)</f>
        <v>100253011.53</v>
      </c>
      <c r="D6" s="74">
        <f>C6/B6*100</f>
        <v>103.57225671540755</v>
      </c>
      <c r="E6" s="65">
        <f>SUM(E7:E17)</f>
        <v>103404078</v>
      </c>
      <c r="F6" s="74">
        <f t="shared" ref="F6:F17" si="0">E6/C6*100</f>
        <v>103.14311402910532</v>
      </c>
      <c r="G6" s="65">
        <f>SUM(G7:G17)</f>
        <v>107326810</v>
      </c>
      <c r="H6" s="74">
        <f>G6/E6*100</f>
        <v>103.7935950649838</v>
      </c>
      <c r="I6" s="65">
        <f>SUM(I7:I17)</f>
        <v>111553530</v>
      </c>
      <c r="J6" s="74">
        <f>I6/G6*100</f>
        <v>103.93817723642395</v>
      </c>
    </row>
    <row r="7" spans="1:11" x14ac:dyDescent="0.25">
      <c r="A7" s="4" t="s">
        <v>23</v>
      </c>
      <c r="B7" s="63">
        <v>37070514.090000004</v>
      </c>
      <c r="C7" s="63">
        <v>38803828</v>
      </c>
      <c r="D7" s="75">
        <f>C7/B7*100</f>
        <v>104.67572126405327</v>
      </c>
      <c r="E7" s="63">
        <v>40550499</v>
      </c>
      <c r="F7" s="75">
        <f t="shared" si="0"/>
        <v>104.50128528556513</v>
      </c>
      <c r="G7" s="63">
        <v>42374750</v>
      </c>
      <c r="H7" s="75">
        <f>G7/E7*100</f>
        <v>104.49871406021416</v>
      </c>
      <c r="I7" s="63">
        <v>44281615</v>
      </c>
      <c r="J7" s="75">
        <f t="shared" ref="J7:J37" si="1">I7/G7*100</f>
        <v>104.50000294986992</v>
      </c>
    </row>
    <row r="8" spans="1:11" x14ac:dyDescent="0.25">
      <c r="A8" s="4" t="s">
        <v>21</v>
      </c>
      <c r="B8" s="63">
        <f>17857098.9+13586973.14</f>
        <v>31444072.039999999</v>
      </c>
      <c r="C8" s="63">
        <f>25802180+14604345</f>
        <v>40406525</v>
      </c>
      <c r="D8" s="75">
        <f t="shared" ref="D8:D15" si="2">C8/B8*100</f>
        <v>128.50283814576835</v>
      </c>
      <c r="E8" s="63">
        <v>40430499</v>
      </c>
      <c r="F8" s="75">
        <f t="shared" si="0"/>
        <v>100.05933200145274</v>
      </c>
      <c r="G8" s="63">
        <v>41998685</v>
      </c>
      <c r="H8" s="75">
        <f t="shared" ref="H8:H16" si="3">G8/E8*100</f>
        <v>103.87872036899668</v>
      </c>
      <c r="I8" s="63">
        <v>43678632</v>
      </c>
      <c r="J8" s="75">
        <f t="shared" si="1"/>
        <v>103.99999904758923</v>
      </c>
    </row>
    <row r="9" spans="1:11" x14ac:dyDescent="0.25">
      <c r="A9" s="4" t="s">
        <v>1</v>
      </c>
      <c r="B9" s="63">
        <v>23153.5</v>
      </c>
      <c r="C9" s="63">
        <v>22600</v>
      </c>
      <c r="D9" s="75">
        <f t="shared" si="2"/>
        <v>97.609432699159953</v>
      </c>
      <c r="E9" s="63">
        <v>22600</v>
      </c>
      <c r="F9" s="75">
        <f t="shared" si="0"/>
        <v>100</v>
      </c>
      <c r="G9" s="63">
        <v>22600</v>
      </c>
      <c r="H9" s="75">
        <f t="shared" si="3"/>
        <v>100</v>
      </c>
      <c r="I9" s="63">
        <v>22600</v>
      </c>
      <c r="J9" s="75">
        <f t="shared" si="1"/>
        <v>100</v>
      </c>
    </row>
    <row r="10" spans="1:11" hidden="1" x14ac:dyDescent="0.25">
      <c r="A10" s="4" t="s">
        <v>12</v>
      </c>
      <c r="B10" s="63"/>
      <c r="C10" s="63"/>
      <c r="D10" s="75" t="e">
        <f t="shared" si="2"/>
        <v>#DIV/0!</v>
      </c>
      <c r="E10" s="63"/>
      <c r="F10" s="75" t="e">
        <f t="shared" si="0"/>
        <v>#DIV/0!</v>
      </c>
      <c r="G10" s="63"/>
      <c r="H10" s="75" t="e">
        <f t="shared" si="3"/>
        <v>#DIV/0!</v>
      </c>
      <c r="I10" s="63"/>
      <c r="J10" s="75" t="e">
        <f t="shared" si="1"/>
        <v>#DIV/0!</v>
      </c>
    </row>
    <row r="11" spans="1:11" hidden="1" x14ac:dyDescent="0.25">
      <c r="A11" s="4" t="s">
        <v>29</v>
      </c>
      <c r="B11" s="63"/>
      <c r="C11" s="63"/>
      <c r="D11" s="75" t="e">
        <f t="shared" si="2"/>
        <v>#DIV/0!</v>
      </c>
      <c r="E11" s="63"/>
      <c r="F11" s="75" t="e">
        <f t="shared" si="0"/>
        <v>#DIV/0!</v>
      </c>
      <c r="G11" s="63"/>
      <c r="H11" s="75" t="e">
        <f t="shared" si="3"/>
        <v>#DIV/0!</v>
      </c>
      <c r="I11" s="63"/>
      <c r="J11" s="75" t="e">
        <f t="shared" si="1"/>
        <v>#DIV/0!</v>
      </c>
    </row>
    <row r="12" spans="1:11" x14ac:dyDescent="0.25">
      <c r="A12" s="4" t="s">
        <v>22</v>
      </c>
      <c r="B12" s="63">
        <v>9261636.2400000002</v>
      </c>
      <c r="C12" s="63">
        <v>7164134</v>
      </c>
      <c r="D12" s="75">
        <f t="shared" si="2"/>
        <v>77.352789662142897</v>
      </c>
      <c r="E12" s="63">
        <v>7314299</v>
      </c>
      <c r="F12" s="75">
        <f t="shared" si="0"/>
        <v>102.09606632148423</v>
      </c>
      <c r="G12" s="63">
        <v>7387967</v>
      </c>
      <c r="H12" s="75">
        <f t="shared" si="3"/>
        <v>101.00717785805584</v>
      </c>
      <c r="I12" s="63">
        <v>7407242</v>
      </c>
      <c r="J12" s="75">
        <f t="shared" si="1"/>
        <v>100.26089721299513</v>
      </c>
      <c r="K12" s="6"/>
    </row>
    <row r="13" spans="1:11" x14ac:dyDescent="0.25">
      <c r="A13" s="4" t="s">
        <v>2</v>
      </c>
      <c r="B13" s="63">
        <v>5795925.5800000001</v>
      </c>
      <c r="C13" s="63">
        <v>3940427</v>
      </c>
      <c r="D13" s="75">
        <f t="shared" si="2"/>
        <v>67.98615588849573</v>
      </c>
      <c r="E13" s="63">
        <v>4106972</v>
      </c>
      <c r="F13" s="75">
        <f t="shared" si="0"/>
        <v>104.22657239938718</v>
      </c>
      <c r="G13" s="63">
        <v>4254724</v>
      </c>
      <c r="H13" s="75">
        <f t="shared" si="3"/>
        <v>103.59758965972985</v>
      </c>
      <c r="I13" s="63">
        <v>4379940</v>
      </c>
      <c r="J13" s="75">
        <f t="shared" si="1"/>
        <v>102.9429876062466</v>
      </c>
      <c r="K13" s="6"/>
    </row>
    <row r="14" spans="1:11" x14ac:dyDescent="0.25">
      <c r="A14" s="4" t="s">
        <v>3</v>
      </c>
      <c r="B14" s="63">
        <f>10395000.18</f>
        <v>10395000.18</v>
      </c>
      <c r="C14" s="63">
        <v>7353940</v>
      </c>
      <c r="D14" s="75">
        <f t="shared" si="2"/>
        <v>70.744972319952382</v>
      </c>
      <c r="E14" s="63">
        <v>7624599</v>
      </c>
      <c r="F14" s="75">
        <f t="shared" si="0"/>
        <v>103.68046244598135</v>
      </c>
      <c r="G14" s="63">
        <v>7841794</v>
      </c>
      <c r="H14" s="75">
        <f t="shared" si="3"/>
        <v>102.84860882519855</v>
      </c>
      <c r="I14" s="63">
        <v>8076501</v>
      </c>
      <c r="J14" s="75">
        <f t="shared" si="1"/>
        <v>102.99302685074359</v>
      </c>
    </row>
    <row r="15" spans="1:11" x14ac:dyDescent="0.25">
      <c r="A15" s="4" t="s">
        <v>13</v>
      </c>
      <c r="B15" s="63">
        <v>2803422.01</v>
      </c>
      <c r="C15" s="63">
        <v>2561655.5299999998</v>
      </c>
      <c r="D15" s="75">
        <f t="shared" si="2"/>
        <v>91.376022620297533</v>
      </c>
      <c r="E15" s="63">
        <v>3354610</v>
      </c>
      <c r="F15" s="75">
        <f t="shared" si="0"/>
        <v>130.9547658033475</v>
      </c>
      <c r="G15" s="63">
        <v>3446290</v>
      </c>
      <c r="H15" s="75">
        <f t="shared" si="3"/>
        <v>102.73295554475781</v>
      </c>
      <c r="I15" s="63">
        <v>3707000</v>
      </c>
      <c r="J15" s="75">
        <f t="shared" si="1"/>
        <v>107.56494665277734</v>
      </c>
      <c r="K15" s="9"/>
    </row>
    <row r="16" spans="1:11" hidden="1" x14ac:dyDescent="0.25">
      <c r="A16" s="4"/>
      <c r="B16" s="63"/>
      <c r="C16" s="63"/>
      <c r="D16" s="75"/>
      <c r="E16" s="63"/>
      <c r="F16" s="75"/>
      <c r="G16" s="63"/>
      <c r="H16" s="75" t="e">
        <f t="shared" si="3"/>
        <v>#DIV/0!</v>
      </c>
      <c r="I16" s="63"/>
      <c r="J16" s="75" t="e">
        <f t="shared" si="1"/>
        <v>#DIV/0!</v>
      </c>
      <c r="K16" s="9"/>
    </row>
    <row r="17" spans="1:13" x14ac:dyDescent="0.25">
      <c r="A17" s="42" t="s">
        <v>14</v>
      </c>
      <c r="B17" s="63">
        <v>1513.53</v>
      </c>
      <c r="C17" s="63">
        <v>-98</v>
      </c>
      <c r="D17" s="75">
        <f t="shared" ref="D17" si="4">+C17/B17*100</f>
        <v>-6.4749294695182789</v>
      </c>
      <c r="E17" s="63">
        <v>0</v>
      </c>
      <c r="F17" s="75">
        <f t="shared" si="0"/>
        <v>0</v>
      </c>
      <c r="G17" s="63">
        <v>0</v>
      </c>
      <c r="H17" s="75"/>
      <c r="I17" s="63">
        <v>0</v>
      </c>
      <c r="J17" s="75"/>
    </row>
    <row r="18" spans="1:13" s="5" customFormat="1" x14ac:dyDescent="0.25">
      <c r="A18" s="7" t="s">
        <v>28</v>
      </c>
      <c r="B18" s="65">
        <f>SUM(B19:B31)</f>
        <v>24795028.019999996</v>
      </c>
      <c r="C18" s="65">
        <f>SUM(C19:C31)</f>
        <v>14585666.199999999</v>
      </c>
      <c r="D18" s="74">
        <f>C18/B18*100</f>
        <v>58.824963570256948</v>
      </c>
      <c r="E18" s="65">
        <f>SUM(E19:E29)</f>
        <v>15397032</v>
      </c>
      <c r="F18" s="74">
        <f>E18/C18*100</f>
        <v>105.56276133619458</v>
      </c>
      <c r="G18" s="65">
        <f>SUM(G19:G29)</f>
        <v>10511000</v>
      </c>
      <c r="H18" s="74">
        <f>G18/E18*100</f>
        <v>68.266403551022037</v>
      </c>
      <c r="I18" s="65">
        <f>SUM(I19:I29)</f>
        <v>10211000</v>
      </c>
      <c r="J18" s="74">
        <f t="shared" si="1"/>
        <v>97.145847207687183</v>
      </c>
      <c r="K18" s="14"/>
      <c r="L18" s="14"/>
      <c r="M18" s="14"/>
    </row>
    <row r="19" spans="1:13" x14ac:dyDescent="0.25">
      <c r="A19" s="42" t="s">
        <v>4</v>
      </c>
      <c r="B19" s="63">
        <v>14740835.720000001</v>
      </c>
      <c r="C19" s="63">
        <v>3400000</v>
      </c>
      <c r="D19" s="75">
        <f t="shared" ref="D19:D30" si="5">C19/B19*100</f>
        <v>23.065178016921823</v>
      </c>
      <c r="E19" s="63">
        <v>3420000</v>
      </c>
      <c r="F19" s="75">
        <f t="shared" ref="F19:F29" si="6">E19/C19*100</f>
        <v>100.58823529411765</v>
      </c>
      <c r="G19" s="63">
        <v>3000000</v>
      </c>
      <c r="H19" s="75">
        <f t="shared" ref="H19:H32" si="7">G19/E19*100</f>
        <v>87.719298245614027</v>
      </c>
      <c r="I19" s="63">
        <v>3000000</v>
      </c>
      <c r="J19" s="75">
        <f t="shared" si="1"/>
        <v>100</v>
      </c>
      <c r="K19" s="6"/>
    </row>
    <row r="20" spans="1:13" x14ac:dyDescent="0.25">
      <c r="A20" s="42" t="s">
        <v>5</v>
      </c>
      <c r="B20" s="63">
        <v>2489000</v>
      </c>
      <c r="C20" s="63">
        <v>3500000</v>
      </c>
      <c r="D20" s="75">
        <f t="shared" si="5"/>
        <v>140.61872237846524</v>
      </c>
      <c r="E20" s="63">
        <v>3000000</v>
      </c>
      <c r="F20" s="75">
        <f t="shared" si="6"/>
        <v>85.714285714285708</v>
      </c>
      <c r="G20" s="63">
        <v>1000000</v>
      </c>
      <c r="H20" s="75">
        <f t="shared" si="7"/>
        <v>33.333333333333329</v>
      </c>
      <c r="I20" s="63">
        <v>700000</v>
      </c>
      <c r="J20" s="75">
        <f t="shared" si="1"/>
        <v>70</v>
      </c>
    </row>
    <row r="21" spans="1:13" ht="30" x14ac:dyDescent="0.25">
      <c r="A21" s="42" t="s">
        <v>30</v>
      </c>
      <c r="B21" s="63">
        <v>424698.68</v>
      </c>
      <c r="C21" s="63">
        <v>500000</v>
      </c>
      <c r="D21" s="75">
        <f t="shared" si="5"/>
        <v>117.73052838308797</v>
      </c>
      <c r="E21" s="63">
        <v>550000</v>
      </c>
      <c r="F21" s="75">
        <f t="shared" si="6"/>
        <v>110.00000000000001</v>
      </c>
      <c r="G21" s="63">
        <v>550000</v>
      </c>
      <c r="H21" s="75">
        <f t="shared" si="7"/>
        <v>100</v>
      </c>
      <c r="I21" s="63">
        <v>550000</v>
      </c>
      <c r="J21" s="75">
        <f t="shared" si="1"/>
        <v>100</v>
      </c>
    </row>
    <row r="22" spans="1:13" x14ac:dyDescent="0.25">
      <c r="A22" s="42" t="s">
        <v>24</v>
      </c>
      <c r="B22" s="63">
        <v>2770763.5</v>
      </c>
      <c r="C22" s="63">
        <v>609000</v>
      </c>
      <c r="D22" s="75">
        <f t="shared" si="5"/>
        <v>21.979501317958029</v>
      </c>
      <c r="E22" s="63">
        <v>2900000</v>
      </c>
      <c r="F22" s="75">
        <f t="shared" si="6"/>
        <v>476.1904761904762</v>
      </c>
      <c r="G22" s="63">
        <v>500000</v>
      </c>
      <c r="H22" s="75">
        <f t="shared" si="7"/>
        <v>17.241379310344829</v>
      </c>
      <c r="I22" s="63">
        <v>500000</v>
      </c>
      <c r="J22" s="75">
        <f t="shared" si="1"/>
        <v>100</v>
      </c>
    </row>
    <row r="23" spans="1:13" x14ac:dyDescent="0.25">
      <c r="A23" s="42" t="s">
        <v>6</v>
      </c>
      <c r="B23" s="63">
        <v>1610106.58</v>
      </c>
      <c r="C23" s="63">
        <v>3638000</v>
      </c>
      <c r="D23" s="75">
        <f t="shared" si="5"/>
        <v>225.94777545719987</v>
      </c>
      <c r="E23" s="63">
        <v>3650132</v>
      </c>
      <c r="F23" s="75">
        <f t="shared" si="6"/>
        <v>100.33347993402968</v>
      </c>
      <c r="G23" s="63">
        <v>3650000</v>
      </c>
      <c r="H23" s="75">
        <f t="shared" si="7"/>
        <v>99.996383692425368</v>
      </c>
      <c r="I23" s="63">
        <v>3650000</v>
      </c>
      <c r="J23" s="75">
        <f t="shared" si="1"/>
        <v>100</v>
      </c>
    </row>
    <row r="24" spans="1:13" x14ac:dyDescent="0.25">
      <c r="A24" s="42" t="s">
        <v>7</v>
      </c>
      <c r="B24" s="63">
        <v>366752.75</v>
      </c>
      <c r="C24" s="63">
        <v>300000</v>
      </c>
      <c r="D24" s="75">
        <f t="shared" si="5"/>
        <v>81.798977649111009</v>
      </c>
      <c r="E24" s="63">
        <v>311000</v>
      </c>
      <c r="F24" s="75">
        <f t="shared" si="6"/>
        <v>103.66666666666666</v>
      </c>
      <c r="G24" s="63">
        <v>311000</v>
      </c>
      <c r="H24" s="75">
        <f t="shared" si="7"/>
        <v>100</v>
      </c>
      <c r="I24" s="63">
        <v>311000</v>
      </c>
      <c r="J24" s="75">
        <f t="shared" si="1"/>
        <v>100</v>
      </c>
    </row>
    <row r="25" spans="1:13" x14ac:dyDescent="0.25">
      <c r="A25" s="42" t="s">
        <v>8</v>
      </c>
      <c r="B25" s="63">
        <v>1101023.1599999999</v>
      </c>
      <c r="C25" s="63">
        <v>1110000</v>
      </c>
      <c r="D25" s="75">
        <f t="shared" si="5"/>
        <v>100.81531799930529</v>
      </c>
      <c r="E25" s="63">
        <v>1400000</v>
      </c>
      <c r="F25" s="75">
        <f t="shared" si="6"/>
        <v>126.12612612612612</v>
      </c>
      <c r="G25" s="63">
        <v>1400000</v>
      </c>
      <c r="H25" s="75">
        <f t="shared" si="7"/>
        <v>100</v>
      </c>
      <c r="I25" s="63">
        <v>1400000</v>
      </c>
      <c r="J25" s="75">
        <f t="shared" si="1"/>
        <v>100</v>
      </c>
    </row>
    <row r="26" spans="1:13" x14ac:dyDescent="0.25">
      <c r="A26" s="42" t="s">
        <v>31</v>
      </c>
      <c r="B26" s="63">
        <v>1063951.8600000001</v>
      </c>
      <c r="C26" s="63">
        <f>2044902.89-682105.69</f>
        <v>1362797.2</v>
      </c>
      <c r="D26" s="75">
        <f t="shared" si="5"/>
        <v>128.08823887952974</v>
      </c>
      <c r="E26" s="63">
        <v>0</v>
      </c>
      <c r="F26" s="75">
        <f t="shared" si="6"/>
        <v>0</v>
      </c>
      <c r="G26" s="63">
        <v>0</v>
      </c>
      <c r="H26" s="75"/>
      <c r="I26" s="63">
        <v>0</v>
      </c>
      <c r="J26" s="75"/>
    </row>
    <row r="27" spans="1:13" hidden="1" x14ac:dyDescent="0.25">
      <c r="A27" s="42" t="s">
        <v>18</v>
      </c>
      <c r="B27" s="63"/>
      <c r="C27" s="63"/>
      <c r="D27" s="75"/>
      <c r="E27" s="63"/>
      <c r="F27" s="75" t="e">
        <f t="shared" si="6"/>
        <v>#DIV/0!</v>
      </c>
      <c r="G27" s="63"/>
      <c r="H27" s="75" t="e">
        <f t="shared" si="7"/>
        <v>#DIV/0!</v>
      </c>
      <c r="I27" s="63"/>
      <c r="J27" s="75" t="e">
        <f t="shared" si="1"/>
        <v>#DIV/0!</v>
      </c>
    </row>
    <row r="28" spans="1:13" hidden="1" x14ac:dyDescent="0.25">
      <c r="A28" s="42" t="s">
        <v>15</v>
      </c>
      <c r="B28" s="63"/>
      <c r="C28" s="63"/>
      <c r="D28" s="75"/>
      <c r="E28" s="63"/>
      <c r="F28" s="75"/>
      <c r="G28" s="63"/>
      <c r="H28" s="75"/>
      <c r="I28" s="63"/>
      <c r="J28" s="75"/>
    </row>
    <row r="29" spans="1:13" x14ac:dyDescent="0.25">
      <c r="A29" s="42" t="s">
        <v>16</v>
      </c>
      <c r="B29" s="63">
        <v>227895.77</v>
      </c>
      <c r="C29" s="63">
        <v>165869</v>
      </c>
      <c r="D29" s="75">
        <f t="shared" si="5"/>
        <v>72.782834012232883</v>
      </c>
      <c r="E29" s="63">
        <v>165900</v>
      </c>
      <c r="F29" s="75">
        <f t="shared" si="6"/>
        <v>100.01868944769667</v>
      </c>
      <c r="G29" s="63">
        <v>100000</v>
      </c>
      <c r="H29" s="75">
        <f t="shared" si="7"/>
        <v>60.277275467148883</v>
      </c>
      <c r="I29" s="63">
        <v>100000</v>
      </c>
      <c r="J29" s="75">
        <f t="shared" si="1"/>
        <v>100</v>
      </c>
    </row>
    <row r="30" spans="1:13" hidden="1" x14ac:dyDescent="0.25">
      <c r="A30" s="42" t="s">
        <v>10</v>
      </c>
      <c r="B30" s="63"/>
      <c r="C30" s="63"/>
      <c r="D30" s="75" t="e">
        <f t="shared" si="5"/>
        <v>#DIV/0!</v>
      </c>
      <c r="E30" s="63"/>
      <c r="F30" s="75"/>
      <c r="G30" s="63"/>
      <c r="H30" s="75"/>
      <c r="I30" s="63"/>
      <c r="J30" s="75"/>
    </row>
    <row r="31" spans="1:13" hidden="1" x14ac:dyDescent="0.25">
      <c r="A31" s="42" t="s">
        <v>9</v>
      </c>
      <c r="B31" s="63"/>
      <c r="C31" s="63"/>
      <c r="D31" s="75"/>
      <c r="E31" s="63"/>
      <c r="F31" s="75" t="e">
        <f>E31/C31*100</f>
        <v>#DIV/0!</v>
      </c>
      <c r="G31" s="63"/>
      <c r="H31" s="75" t="e">
        <f t="shared" si="7"/>
        <v>#DIV/0!</v>
      </c>
      <c r="I31" s="63"/>
      <c r="J31" s="75" t="e">
        <f t="shared" si="1"/>
        <v>#DIV/0!</v>
      </c>
    </row>
    <row r="32" spans="1:13" ht="29.25" x14ac:dyDescent="0.25">
      <c r="A32" s="16" t="s">
        <v>56</v>
      </c>
      <c r="B32" s="66">
        <f>B6+B18</f>
        <v>121590265.19</v>
      </c>
      <c r="C32" s="66">
        <f>C6+C18</f>
        <v>114838677.73</v>
      </c>
      <c r="D32" s="76">
        <f>C32/B32*100</f>
        <v>94.447263151001607</v>
      </c>
      <c r="E32" s="66">
        <f>E6+E18</f>
        <v>118801110</v>
      </c>
      <c r="F32" s="76">
        <f>E32/C32*100</f>
        <v>103.45043355455221</v>
      </c>
      <c r="G32" s="66">
        <f>G6+G18</f>
        <v>117837810</v>
      </c>
      <c r="H32" s="76">
        <f t="shared" si="7"/>
        <v>99.189148990274589</v>
      </c>
      <c r="I32" s="66">
        <f>I6+I18</f>
        <v>121764530</v>
      </c>
      <c r="J32" s="76">
        <f t="shared" si="1"/>
        <v>103.33230904410054</v>
      </c>
      <c r="K32" s="9"/>
      <c r="M32" s="10"/>
    </row>
    <row r="33" spans="1:11" s="12" customFormat="1" ht="19.5" customHeight="1" x14ac:dyDescent="0.25">
      <c r="A33" s="16" t="s">
        <v>25</v>
      </c>
      <c r="B33" s="66">
        <f>SUM(B35:B45)</f>
        <v>265084511.44999999</v>
      </c>
      <c r="C33" s="66">
        <f>SUM(C35:C45)</f>
        <v>40684785.5</v>
      </c>
      <c r="D33" s="76">
        <f>C33/B33*100</f>
        <v>15.347854643583705</v>
      </c>
      <c r="E33" s="66">
        <f>E34</f>
        <v>86225797.890000001</v>
      </c>
      <c r="F33" s="76">
        <f>E33/C33*100</f>
        <v>211.93622340715055</v>
      </c>
      <c r="G33" s="66">
        <f>G34</f>
        <v>19042158.559999999</v>
      </c>
      <c r="H33" s="76">
        <f>G33/E33*100</f>
        <v>22.084061877041101</v>
      </c>
      <c r="I33" s="66">
        <f>I34</f>
        <v>18524438.48</v>
      </c>
      <c r="J33" s="76">
        <f>I33/G33*100</f>
        <v>97.281190163558861</v>
      </c>
      <c r="K33" s="11"/>
    </row>
    <row r="34" spans="1:11" s="2" customFormat="1" ht="28.5" x14ac:dyDescent="0.2">
      <c r="A34" s="69" t="s">
        <v>40</v>
      </c>
      <c r="B34" s="67">
        <f>SUM(B35:B45)</f>
        <v>265084511.44999999</v>
      </c>
      <c r="C34" s="67">
        <f t="shared" ref="C34" si="8">SUM(C35:C45)</f>
        <v>40684785.5</v>
      </c>
      <c r="D34" s="77">
        <f>C34/B34*100</f>
        <v>15.347854643583705</v>
      </c>
      <c r="E34" s="67">
        <f>SUM(E35:E44)</f>
        <v>86225797.890000001</v>
      </c>
      <c r="F34" s="79">
        <f>E34/C34*100</f>
        <v>211.93622340715055</v>
      </c>
      <c r="G34" s="67">
        <f>SUM(G35:G44)</f>
        <v>19042158.559999999</v>
      </c>
      <c r="H34" s="79">
        <f>G34/E34*100</f>
        <v>22.084061877041101</v>
      </c>
      <c r="I34" s="67">
        <f>SUM(I35:I44)</f>
        <v>18524438.48</v>
      </c>
      <c r="J34" s="79">
        <f>I34/G34*100</f>
        <v>97.281190163558861</v>
      </c>
    </row>
    <row r="35" spans="1:11" s="2" customFormat="1" ht="24" customHeight="1" x14ac:dyDescent="0.25">
      <c r="A35" s="70" t="s">
        <v>11</v>
      </c>
      <c r="B35" s="67">
        <v>11485750.470000001</v>
      </c>
      <c r="C35" s="67">
        <v>13139975</v>
      </c>
      <c r="D35" s="78">
        <f t="shared" ref="D35:D45" si="9">C35/B35*100</f>
        <v>114.4024070026658</v>
      </c>
      <c r="E35" s="67">
        <v>12661439</v>
      </c>
      <c r="F35" s="79">
        <f>E35/C35*100</f>
        <v>96.358166587074933</v>
      </c>
      <c r="G35" s="67">
        <v>12660781</v>
      </c>
      <c r="H35" s="79">
        <f t="shared" ref="H35:H41" si="10">G35/E35*100</f>
        <v>99.994803118350134</v>
      </c>
      <c r="I35" s="67">
        <v>12397568</v>
      </c>
      <c r="J35" s="80">
        <f t="shared" si="1"/>
        <v>97.921036624833818</v>
      </c>
      <c r="K35" s="13"/>
    </row>
    <row r="36" spans="1:11" s="2" customFormat="1" ht="14.25" x14ac:dyDescent="0.25">
      <c r="A36" s="70" t="s">
        <v>17</v>
      </c>
      <c r="B36" s="67">
        <v>165535975.81999999</v>
      </c>
      <c r="C36" s="67">
        <v>5601720.5999999996</v>
      </c>
      <c r="D36" s="78">
        <f t="shared" si="9"/>
        <v>3.3839898380103075</v>
      </c>
      <c r="E36" s="67"/>
      <c r="F36" s="81"/>
      <c r="G36" s="67"/>
      <c r="H36" s="81"/>
      <c r="I36" s="67"/>
      <c r="J36" s="81"/>
    </row>
    <row r="37" spans="1:11" s="2" customFormat="1" ht="14.25" x14ac:dyDescent="0.25">
      <c r="A37" s="70" t="s">
        <v>35</v>
      </c>
      <c r="B37" s="67">
        <v>88062785.159999996</v>
      </c>
      <c r="C37" s="67">
        <v>23510215.5</v>
      </c>
      <c r="D37" s="78">
        <f t="shared" si="9"/>
        <v>26.697106453406661</v>
      </c>
      <c r="E37" s="84">
        <f>8459611.42+65104747.47</f>
        <v>73564358.890000001</v>
      </c>
      <c r="F37" s="81">
        <f>E37/C37*100</f>
        <v>312.90380511399394</v>
      </c>
      <c r="G37" s="84">
        <f>6381377.56</f>
        <v>6381377.5599999996</v>
      </c>
      <c r="H37" s="81">
        <f t="shared" si="10"/>
        <v>8.6745506333331939</v>
      </c>
      <c r="I37" s="84">
        <f>6126870.48</f>
        <v>6126870.4800000004</v>
      </c>
      <c r="J37" s="81">
        <f t="shared" si="1"/>
        <v>96.011721958040681</v>
      </c>
    </row>
    <row r="38" spans="1:11" ht="27.75" hidden="1" x14ac:dyDescent="0.25">
      <c r="A38" s="42" t="s">
        <v>32</v>
      </c>
      <c r="B38" s="63"/>
      <c r="C38" s="63"/>
      <c r="D38" s="75"/>
      <c r="E38" s="71"/>
      <c r="F38" s="82"/>
      <c r="G38" s="71"/>
      <c r="H38" s="82" t="e">
        <f t="shared" si="10"/>
        <v>#DIV/0!</v>
      </c>
      <c r="I38" s="71"/>
      <c r="J38" s="82"/>
    </row>
    <row r="39" spans="1:11" ht="53.25" hidden="1" x14ac:dyDescent="0.25">
      <c r="A39" s="42" t="s">
        <v>33</v>
      </c>
      <c r="B39" s="63"/>
      <c r="C39" s="63"/>
      <c r="D39" s="75"/>
      <c r="E39" s="71"/>
      <c r="F39" s="82"/>
      <c r="G39" s="71"/>
      <c r="H39" s="82" t="e">
        <f t="shared" si="10"/>
        <v>#DIV/0!</v>
      </c>
      <c r="I39" s="71"/>
      <c r="J39" s="82"/>
    </row>
    <row r="40" spans="1:11" hidden="1" x14ac:dyDescent="0.25">
      <c r="A40" s="42" t="s">
        <v>42</v>
      </c>
      <c r="B40" s="63"/>
      <c r="C40" s="63"/>
      <c r="D40" s="75"/>
      <c r="E40" s="71"/>
      <c r="F40" s="82"/>
      <c r="G40" s="71"/>
      <c r="H40" s="82" t="e">
        <f t="shared" si="10"/>
        <v>#DIV/0!</v>
      </c>
      <c r="I40" s="71"/>
      <c r="J40" s="82"/>
      <c r="K40" s="85" t="s">
        <v>41</v>
      </c>
    </row>
    <row r="41" spans="1:11" ht="45" hidden="1" x14ac:dyDescent="0.25">
      <c r="A41" s="42" t="s">
        <v>39</v>
      </c>
      <c r="B41" s="63"/>
      <c r="C41" s="63"/>
      <c r="D41" s="75"/>
      <c r="E41" s="71"/>
      <c r="F41" s="82"/>
      <c r="G41" s="71"/>
      <c r="H41" s="82" t="e">
        <f t="shared" si="10"/>
        <v>#DIV/0!</v>
      </c>
      <c r="I41" s="71"/>
      <c r="J41" s="82" t="e">
        <f t="shared" ref="J41:J42" si="11">I41/G41*100</f>
        <v>#DIV/0!</v>
      </c>
      <c r="K41" s="86"/>
    </row>
    <row r="42" spans="1:11" ht="45" hidden="1" x14ac:dyDescent="0.25">
      <c r="A42" s="42" t="s">
        <v>38</v>
      </c>
      <c r="B42" s="63"/>
      <c r="C42" s="63"/>
      <c r="D42" s="75"/>
      <c r="E42" s="71"/>
      <c r="F42" s="83"/>
      <c r="G42" s="71"/>
      <c r="H42" s="82"/>
      <c r="I42" s="71"/>
      <c r="J42" s="82" t="e">
        <f t="shared" si="11"/>
        <v>#DIV/0!</v>
      </c>
      <c r="K42" s="86"/>
    </row>
    <row r="43" spans="1:11" x14ac:dyDescent="0.25">
      <c r="A43" s="42" t="s">
        <v>37</v>
      </c>
      <c r="B43" s="63"/>
      <c r="C43" s="63">
        <v>1307404</v>
      </c>
      <c r="D43" s="75"/>
      <c r="E43" s="63"/>
      <c r="F43" s="82"/>
      <c r="G43" s="63"/>
      <c r="H43" s="82"/>
      <c r="I43" s="63"/>
      <c r="J43" s="82"/>
    </row>
    <row r="44" spans="1:11" x14ac:dyDescent="0.25">
      <c r="A44" s="42" t="s">
        <v>19</v>
      </c>
      <c r="B44" s="63"/>
      <c r="C44" s="63">
        <v>-2874529.6</v>
      </c>
      <c r="D44" s="75"/>
      <c r="E44" s="63"/>
      <c r="F44" s="82"/>
      <c r="G44" s="63"/>
      <c r="H44" s="82"/>
      <c r="I44" s="63"/>
      <c r="J44" s="82"/>
    </row>
    <row r="45" spans="1:11" hidden="1" x14ac:dyDescent="0.25">
      <c r="A45" s="41" t="s">
        <v>36</v>
      </c>
      <c r="B45" s="27"/>
      <c r="C45" s="22"/>
      <c r="D45" s="32" t="e">
        <f t="shared" si="9"/>
        <v>#DIV/0!</v>
      </c>
      <c r="E45" s="36"/>
      <c r="F45" s="15"/>
      <c r="G45" s="36"/>
      <c r="H45" s="15"/>
      <c r="I45" s="36"/>
      <c r="J45" s="15"/>
    </row>
    <row r="47" spans="1:11" x14ac:dyDescent="0.25">
      <c r="B47" s="6"/>
      <c r="D47" s="1" t="s">
        <v>44</v>
      </c>
      <c r="E47" s="6">
        <f>E32*10/100</f>
        <v>11880111</v>
      </c>
      <c r="F47" s="6"/>
      <c r="G47" s="6">
        <f>G32*10/100</f>
        <v>11783781</v>
      </c>
      <c r="H47" s="6"/>
      <c r="I47" s="6">
        <f>I32*10/100</f>
        <v>12176453</v>
      </c>
    </row>
    <row r="48" spans="1:11" ht="30" x14ac:dyDescent="0.25">
      <c r="D48" s="61" t="s">
        <v>43</v>
      </c>
      <c r="E48" s="99">
        <f>E32+E47</f>
        <v>130681221</v>
      </c>
      <c r="F48" s="62"/>
      <c r="G48" s="62">
        <f t="shared" ref="G48:I48" si="12">G5+G47</f>
        <v>148663749.56</v>
      </c>
      <c r="H48" s="62"/>
      <c r="I48" s="62">
        <f t="shared" si="12"/>
        <v>152465421.47999999</v>
      </c>
    </row>
    <row r="49" spans="5:5" x14ac:dyDescent="0.25">
      <c r="E49" s="6">
        <f>E48+E33</f>
        <v>216907018.88999999</v>
      </c>
    </row>
  </sheetData>
  <mergeCells count="9">
    <mergeCell ref="K40:K42"/>
    <mergeCell ref="I3:J3"/>
    <mergeCell ref="A1:J1"/>
    <mergeCell ref="A3:A4"/>
    <mergeCell ref="B3:B4"/>
    <mergeCell ref="A2:J2"/>
    <mergeCell ref="C3:D3"/>
    <mergeCell ref="E3:F3"/>
    <mergeCell ref="G3:H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workbookViewId="0">
      <selection sqref="A1:XFD1048576"/>
    </sheetView>
  </sheetViews>
  <sheetFormatPr defaultRowHeight="15" x14ac:dyDescent="0.25"/>
  <cols>
    <col min="1" max="1" width="39.5703125" style="1" customWidth="1"/>
    <col min="2" max="2" width="16" style="1" bestFit="1" customWidth="1"/>
    <col min="3" max="3" width="15.42578125" style="1" bestFit="1" customWidth="1"/>
    <col min="4" max="4" width="9.28515625" style="1" customWidth="1"/>
    <col min="5" max="5" width="15.140625" style="1" customWidth="1"/>
    <col min="6" max="6" width="10" style="1" customWidth="1"/>
    <col min="7" max="7" width="16.42578125" style="1" bestFit="1" customWidth="1"/>
    <col min="8" max="8" width="10.28515625" style="1" customWidth="1"/>
    <col min="9" max="9" width="15.5703125" style="1" customWidth="1"/>
    <col min="10" max="10" width="10.5703125" style="1" customWidth="1"/>
    <col min="11" max="11" width="12.5703125" style="1" customWidth="1"/>
    <col min="12" max="12" width="10.7109375" style="1" bestFit="1" customWidth="1"/>
    <col min="13" max="13" width="15.140625" style="1" customWidth="1"/>
    <col min="14" max="16384" width="9.140625" style="1"/>
  </cols>
  <sheetData>
    <row r="1" spans="1:11" ht="39.75" customHeight="1" x14ac:dyDescent="0.25">
      <c r="A1" s="89" t="s">
        <v>47</v>
      </c>
      <c r="B1" s="89"/>
      <c r="C1" s="89"/>
      <c r="D1" s="89"/>
      <c r="E1" s="89"/>
      <c r="F1" s="89"/>
      <c r="G1" s="89"/>
      <c r="H1" s="89"/>
      <c r="I1" s="89"/>
      <c r="J1" s="89"/>
    </row>
    <row r="2" spans="1:1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</row>
    <row r="3" spans="1:11" x14ac:dyDescent="0.25">
      <c r="A3" s="90" t="s">
        <v>0</v>
      </c>
      <c r="B3" s="95" t="s">
        <v>45</v>
      </c>
      <c r="C3" s="97" t="s">
        <v>46</v>
      </c>
      <c r="D3" s="98"/>
      <c r="E3" s="87" t="s">
        <v>52</v>
      </c>
      <c r="F3" s="88"/>
      <c r="G3" s="87" t="s">
        <v>53</v>
      </c>
      <c r="H3" s="88"/>
      <c r="I3" s="87" t="s">
        <v>54</v>
      </c>
      <c r="J3" s="88"/>
    </row>
    <row r="4" spans="1:11" ht="63.75" x14ac:dyDescent="0.25">
      <c r="A4" s="91"/>
      <c r="B4" s="96"/>
      <c r="C4" s="39" t="s">
        <v>20</v>
      </c>
      <c r="D4" s="40" t="s">
        <v>48</v>
      </c>
      <c r="E4" s="51" t="s">
        <v>20</v>
      </c>
      <c r="F4" s="52" t="s">
        <v>49</v>
      </c>
      <c r="G4" s="51" t="s">
        <v>20</v>
      </c>
      <c r="H4" s="52" t="s">
        <v>50</v>
      </c>
      <c r="I4" s="51" t="s">
        <v>20</v>
      </c>
      <c r="J4" s="52" t="s">
        <v>51</v>
      </c>
    </row>
    <row r="5" spans="1:11" s="2" customFormat="1" ht="14.25" x14ac:dyDescent="0.25">
      <c r="A5" s="8" t="s">
        <v>26</v>
      </c>
      <c r="B5" s="25">
        <f>B31+B32</f>
        <v>386674776.63999999</v>
      </c>
      <c r="C5" s="20">
        <f>C31+C32</f>
        <v>149037203.92000002</v>
      </c>
      <c r="D5" s="30">
        <f>C5/B5*100</f>
        <v>38.543296052319405</v>
      </c>
      <c r="E5" s="53">
        <f>E31+E32</f>
        <v>104500000</v>
      </c>
      <c r="F5" s="54">
        <f>E5/C5*100</f>
        <v>70.116720692165799</v>
      </c>
      <c r="G5" s="53">
        <f>G31+G32</f>
        <v>107027719</v>
      </c>
      <c r="H5" s="54">
        <f>G5/E5*100</f>
        <v>102.41886985645934</v>
      </c>
      <c r="I5" s="53">
        <f>I31+I32</f>
        <v>110292909</v>
      </c>
      <c r="J5" s="54">
        <f>I5/G5*100</f>
        <v>103.05078911379957</v>
      </c>
    </row>
    <row r="6" spans="1:11" s="3" customFormat="1" ht="14.25" x14ac:dyDescent="0.25">
      <c r="A6" s="7" t="s">
        <v>27</v>
      </c>
      <c r="B6" s="26">
        <f>SUM(B7:B16)</f>
        <v>96795237.170000002</v>
      </c>
      <c r="C6" s="21">
        <f>SUM(C7:C16)</f>
        <v>94084646.530000001</v>
      </c>
      <c r="D6" s="31">
        <f>C6/B6*100</f>
        <v>97.199665273571838</v>
      </c>
      <c r="E6" s="55">
        <f>SUM(E7:E16)</f>
        <v>96760439</v>
      </c>
      <c r="F6" s="56">
        <f t="shared" ref="F6:F15" si="0">E6/C6*100</f>
        <v>102.84402670221733</v>
      </c>
      <c r="G6" s="55">
        <f>SUM(G7:G16)</f>
        <v>100327719</v>
      </c>
      <c r="H6" s="56">
        <f>G6/E6*100</f>
        <v>103.68671332712742</v>
      </c>
      <c r="I6" s="55">
        <f>SUM(I7:I16)</f>
        <v>103592909</v>
      </c>
      <c r="J6" s="56">
        <f>I6/G6*100</f>
        <v>103.25452430549129</v>
      </c>
    </row>
    <row r="7" spans="1:11" x14ac:dyDescent="0.25">
      <c r="A7" s="4" t="s">
        <v>23</v>
      </c>
      <c r="B7" s="27">
        <v>37070514.090000004</v>
      </c>
      <c r="C7" s="22">
        <v>37100000</v>
      </c>
      <c r="D7" s="32">
        <f>C7/B7*100</f>
        <v>100.07954006229429</v>
      </c>
      <c r="E7" s="57">
        <v>37780499</v>
      </c>
      <c r="F7" s="58">
        <f t="shared" si="0"/>
        <v>101.83422911051213</v>
      </c>
      <c r="G7" s="57">
        <v>39100499</v>
      </c>
      <c r="H7" s="58">
        <f>G7/E7*100</f>
        <v>103.49386597567174</v>
      </c>
      <c r="I7" s="57">
        <v>40465499</v>
      </c>
      <c r="J7" s="58">
        <f t="shared" ref="J7:J36" si="1">I7/G7*100</f>
        <v>103.49100404063898</v>
      </c>
    </row>
    <row r="8" spans="1:11" x14ac:dyDescent="0.25">
      <c r="A8" s="4" t="s">
        <v>21</v>
      </c>
      <c r="B8" s="27">
        <f>17857098.9+13586973.14</f>
        <v>31444072.039999999</v>
      </c>
      <c r="C8" s="22">
        <v>37422499</v>
      </c>
      <c r="D8" s="32">
        <f t="shared" ref="D8:D15" si="2">C8/B8*100</f>
        <v>119.01289041824749</v>
      </c>
      <c r="E8" s="57">
        <v>38545480</v>
      </c>
      <c r="F8" s="58">
        <f t="shared" si="0"/>
        <v>103.00081777007996</v>
      </c>
      <c r="G8" s="57">
        <v>39701480</v>
      </c>
      <c r="H8" s="58">
        <f t="shared" ref="H8:H15" si="3">G8/E8*100</f>
        <v>102.99905462326582</v>
      </c>
      <c r="I8" s="57">
        <v>41240480</v>
      </c>
      <c r="J8" s="58">
        <f t="shared" si="1"/>
        <v>103.87642979556431</v>
      </c>
    </row>
    <row r="9" spans="1:11" x14ac:dyDescent="0.25">
      <c r="A9" s="4" t="s">
        <v>1</v>
      </c>
      <c r="B9" s="27">
        <v>23153.5</v>
      </c>
      <c r="C9" s="22">
        <v>29000</v>
      </c>
      <c r="D9" s="32">
        <f t="shared" si="2"/>
        <v>125.25104195909907</v>
      </c>
      <c r="E9" s="57">
        <v>29000</v>
      </c>
      <c r="F9" s="58">
        <f t="shared" si="0"/>
        <v>100</v>
      </c>
      <c r="G9" s="57">
        <v>29000</v>
      </c>
      <c r="H9" s="58">
        <f t="shared" si="3"/>
        <v>100</v>
      </c>
      <c r="I9" s="57">
        <v>29000</v>
      </c>
      <c r="J9" s="58">
        <f t="shared" si="1"/>
        <v>100</v>
      </c>
    </row>
    <row r="10" spans="1:11" hidden="1" x14ac:dyDescent="0.25">
      <c r="A10" s="4" t="s">
        <v>12</v>
      </c>
      <c r="B10" s="27"/>
      <c r="C10" s="22"/>
      <c r="D10" s="32" t="e">
        <f t="shared" si="2"/>
        <v>#DIV/0!</v>
      </c>
      <c r="E10" s="57"/>
      <c r="F10" s="58" t="e">
        <f t="shared" si="0"/>
        <v>#DIV/0!</v>
      </c>
      <c r="G10" s="57"/>
      <c r="H10" s="58" t="e">
        <f t="shared" si="3"/>
        <v>#DIV/0!</v>
      </c>
      <c r="I10" s="57"/>
      <c r="J10" s="58" t="e">
        <f t="shared" si="1"/>
        <v>#DIV/0!</v>
      </c>
    </row>
    <row r="11" spans="1:11" hidden="1" x14ac:dyDescent="0.25">
      <c r="A11" s="4" t="s">
        <v>29</v>
      </c>
      <c r="B11" s="27"/>
      <c r="C11" s="22"/>
      <c r="D11" s="32" t="e">
        <f t="shared" si="2"/>
        <v>#DIV/0!</v>
      </c>
      <c r="E11" s="57"/>
      <c r="F11" s="58" t="e">
        <f t="shared" si="0"/>
        <v>#DIV/0!</v>
      </c>
      <c r="G11" s="57"/>
      <c r="H11" s="58" t="e">
        <f t="shared" si="3"/>
        <v>#DIV/0!</v>
      </c>
      <c r="I11" s="57"/>
      <c r="J11" s="58" t="e">
        <f t="shared" si="1"/>
        <v>#DIV/0!</v>
      </c>
    </row>
    <row r="12" spans="1:11" x14ac:dyDescent="0.25">
      <c r="A12" s="4" t="s">
        <v>22</v>
      </c>
      <c r="B12" s="27">
        <v>9261636.2400000002</v>
      </c>
      <c r="C12" s="22">
        <v>6500000</v>
      </c>
      <c r="D12" s="32">
        <f t="shared" si="2"/>
        <v>70.18198330795164</v>
      </c>
      <c r="E12" s="57">
        <v>6550450</v>
      </c>
      <c r="F12" s="58">
        <f t="shared" si="0"/>
        <v>100.77615384615383</v>
      </c>
      <c r="G12" s="57">
        <v>6600450</v>
      </c>
      <c r="H12" s="58">
        <f t="shared" si="3"/>
        <v>100.76330633773252</v>
      </c>
      <c r="I12" s="57">
        <v>6650450</v>
      </c>
      <c r="J12" s="58">
        <f t="shared" si="1"/>
        <v>100.75752410820475</v>
      </c>
      <c r="K12" s="6"/>
    </row>
    <row r="13" spans="1:11" x14ac:dyDescent="0.25">
      <c r="A13" s="4" t="s">
        <v>2</v>
      </c>
      <c r="B13" s="27">
        <v>5795925.5800000001</v>
      </c>
      <c r="C13" s="22">
        <v>3117650</v>
      </c>
      <c r="D13" s="32">
        <f t="shared" si="2"/>
        <v>53.790373202134866</v>
      </c>
      <c r="E13" s="57">
        <v>7374250</v>
      </c>
      <c r="F13" s="58">
        <f t="shared" si="0"/>
        <v>236.53232402610942</v>
      </c>
      <c r="G13" s="57">
        <v>8041053</v>
      </c>
      <c r="H13" s="58">
        <f t="shared" si="3"/>
        <v>109.04231616774587</v>
      </c>
      <c r="I13" s="57">
        <v>8076500</v>
      </c>
      <c r="J13" s="58">
        <f t="shared" si="1"/>
        <v>100.44082534961527</v>
      </c>
      <c r="K13" s="6"/>
    </row>
    <row r="14" spans="1:11" x14ac:dyDescent="0.25">
      <c r="A14" s="4" t="s">
        <v>3</v>
      </c>
      <c r="B14" s="27">
        <f>10395000.18</f>
        <v>10395000.18</v>
      </c>
      <c r="C14" s="22">
        <f>7353940</f>
        <v>7353940</v>
      </c>
      <c r="D14" s="32">
        <f t="shared" si="2"/>
        <v>70.744972319952382</v>
      </c>
      <c r="E14" s="57">
        <f>10500400-7374250</f>
        <v>3126150</v>
      </c>
      <c r="F14" s="58">
        <f t="shared" si="0"/>
        <v>42.509865459875925</v>
      </c>
      <c r="G14" s="57">
        <f>11450000-8041053</f>
        <v>3408947</v>
      </c>
      <c r="H14" s="58">
        <f t="shared" si="3"/>
        <v>109.04617500759721</v>
      </c>
      <c r="I14" s="57">
        <f>11500480-8076500</f>
        <v>3423980</v>
      </c>
      <c r="J14" s="58">
        <f t="shared" si="1"/>
        <v>100.44098661551499</v>
      </c>
    </row>
    <row r="15" spans="1:11" x14ac:dyDescent="0.25">
      <c r="A15" s="4" t="s">
        <v>13</v>
      </c>
      <c r="B15" s="27">
        <v>2803422.01</v>
      </c>
      <c r="C15" s="22">
        <v>2561655.5299999998</v>
      </c>
      <c r="D15" s="32">
        <f t="shared" si="2"/>
        <v>91.376022620297533</v>
      </c>
      <c r="E15" s="57">
        <v>3354610</v>
      </c>
      <c r="F15" s="58">
        <f t="shared" si="0"/>
        <v>130.9547658033475</v>
      </c>
      <c r="G15" s="57">
        <v>3446290</v>
      </c>
      <c r="H15" s="58">
        <f t="shared" si="3"/>
        <v>102.73295554475781</v>
      </c>
      <c r="I15" s="57">
        <v>3707000</v>
      </c>
      <c r="J15" s="58">
        <f t="shared" si="1"/>
        <v>107.56494665277734</v>
      </c>
      <c r="K15" s="9"/>
    </row>
    <row r="16" spans="1:11" x14ac:dyDescent="0.25">
      <c r="A16" s="41" t="s">
        <v>14</v>
      </c>
      <c r="B16" s="27">
        <v>1513.53</v>
      </c>
      <c r="C16" s="22">
        <v>-98</v>
      </c>
      <c r="D16" s="32">
        <f t="shared" ref="D16" si="4">+C16/B16*100</f>
        <v>-6.4749294695182789</v>
      </c>
      <c r="E16" s="57"/>
      <c r="F16" s="58"/>
      <c r="G16" s="57"/>
      <c r="H16" s="58"/>
      <c r="I16" s="57"/>
      <c r="J16" s="58"/>
    </row>
    <row r="17" spans="1:13" s="5" customFormat="1" x14ac:dyDescent="0.25">
      <c r="A17" s="7" t="s">
        <v>28</v>
      </c>
      <c r="B17" s="21">
        <f>SUM(B18:B30)</f>
        <v>24795028.019999996</v>
      </c>
      <c r="C17" s="21">
        <f>SUM(C18:C30)</f>
        <v>17267771.890000001</v>
      </c>
      <c r="D17" s="31">
        <f>C17/B17*100</f>
        <v>69.642074516195692</v>
      </c>
      <c r="E17" s="55">
        <f>SUM(E18:E28)</f>
        <v>7739561</v>
      </c>
      <c r="F17" s="56">
        <f>E17/C17*100</f>
        <v>44.820843414558212</v>
      </c>
      <c r="G17" s="55">
        <f>SUM(G18:G28)</f>
        <v>6700000</v>
      </c>
      <c r="H17" s="56">
        <f>G17/E17*100</f>
        <v>86.568217499674731</v>
      </c>
      <c r="I17" s="55">
        <f>SUM(I18:I28)</f>
        <v>6700000</v>
      </c>
      <c r="J17" s="56">
        <f t="shared" si="1"/>
        <v>100</v>
      </c>
      <c r="K17" s="14"/>
      <c r="L17" s="14"/>
      <c r="M17" s="14"/>
    </row>
    <row r="18" spans="1:13" x14ac:dyDescent="0.25">
      <c r="A18" s="41" t="s">
        <v>4</v>
      </c>
      <c r="B18" s="27">
        <v>14740835.720000001</v>
      </c>
      <c r="C18" s="22">
        <v>3400000</v>
      </c>
      <c r="D18" s="32">
        <f t="shared" ref="D18:D29" si="5">C18/B18*100</f>
        <v>23.065178016921823</v>
      </c>
      <c r="E18" s="57">
        <v>3000000</v>
      </c>
      <c r="F18" s="58">
        <f t="shared" ref="F18:F28" si="6">E18/C18*100</f>
        <v>88.235294117647058</v>
      </c>
      <c r="G18" s="57">
        <v>2000000</v>
      </c>
      <c r="H18" s="58">
        <f t="shared" ref="H18:H31" si="7">G18/E18*100</f>
        <v>66.666666666666657</v>
      </c>
      <c r="I18" s="57">
        <v>2000000</v>
      </c>
      <c r="J18" s="58">
        <f t="shared" si="1"/>
        <v>100</v>
      </c>
      <c r="K18" s="6"/>
    </row>
    <row r="19" spans="1:13" x14ac:dyDescent="0.25">
      <c r="A19" s="41" t="s">
        <v>5</v>
      </c>
      <c r="B19" s="27">
        <v>2489000</v>
      </c>
      <c r="C19" s="22">
        <v>3500000</v>
      </c>
      <c r="D19" s="32">
        <f t="shared" si="5"/>
        <v>140.61872237846524</v>
      </c>
      <c r="E19" s="57">
        <v>600000</v>
      </c>
      <c r="F19" s="58">
        <f t="shared" si="6"/>
        <v>17.142857142857142</v>
      </c>
      <c r="G19" s="57">
        <v>550000</v>
      </c>
      <c r="H19" s="58">
        <f t="shared" si="7"/>
        <v>91.666666666666657</v>
      </c>
      <c r="I19" s="57">
        <v>550000</v>
      </c>
      <c r="J19" s="58">
        <f t="shared" si="1"/>
        <v>100</v>
      </c>
    </row>
    <row r="20" spans="1:13" ht="30" x14ac:dyDescent="0.25">
      <c r="A20" s="41" t="s">
        <v>30</v>
      </c>
      <c r="B20" s="27">
        <v>424698.68</v>
      </c>
      <c r="C20" s="22">
        <v>500000</v>
      </c>
      <c r="D20" s="32">
        <f t="shared" si="5"/>
        <v>117.73052838308797</v>
      </c>
      <c r="E20" s="57">
        <v>500000</v>
      </c>
      <c r="F20" s="58">
        <f t="shared" si="6"/>
        <v>100</v>
      </c>
      <c r="G20" s="57">
        <v>500000</v>
      </c>
      <c r="H20" s="58">
        <f t="shared" si="7"/>
        <v>100</v>
      </c>
      <c r="I20" s="57">
        <v>500000</v>
      </c>
      <c r="J20" s="58">
        <f t="shared" si="1"/>
        <v>100</v>
      </c>
    </row>
    <row r="21" spans="1:13" x14ac:dyDescent="0.25">
      <c r="A21" s="41" t="s">
        <v>24</v>
      </c>
      <c r="B21" s="27">
        <v>2770763.5</v>
      </c>
      <c r="C21" s="22">
        <v>609000</v>
      </c>
      <c r="D21" s="32">
        <f t="shared" si="5"/>
        <v>21.979501317958029</v>
      </c>
      <c r="E21" s="57">
        <v>500000</v>
      </c>
      <c r="F21" s="58">
        <f t="shared" si="6"/>
        <v>82.101806239737272</v>
      </c>
      <c r="G21" s="57">
        <v>500000</v>
      </c>
      <c r="H21" s="58">
        <f t="shared" si="7"/>
        <v>100</v>
      </c>
      <c r="I21" s="57">
        <v>500000</v>
      </c>
      <c r="J21" s="58">
        <f t="shared" si="1"/>
        <v>100</v>
      </c>
    </row>
    <row r="22" spans="1:13" x14ac:dyDescent="0.25">
      <c r="A22" s="41" t="s">
        <v>6</v>
      </c>
      <c r="B22" s="27">
        <v>1610106.58</v>
      </c>
      <c r="C22" s="22">
        <v>5638000</v>
      </c>
      <c r="D22" s="32">
        <f t="shared" si="5"/>
        <v>350.16315503784847</v>
      </c>
      <c r="E22" s="57">
        <v>1400000</v>
      </c>
      <c r="F22" s="58">
        <f t="shared" si="6"/>
        <v>24.831500532103583</v>
      </c>
      <c r="G22" s="57">
        <v>1450000</v>
      </c>
      <c r="H22" s="58">
        <f t="shared" si="7"/>
        <v>103.57142857142858</v>
      </c>
      <c r="I22" s="57">
        <v>1450000</v>
      </c>
      <c r="J22" s="58">
        <f t="shared" si="1"/>
        <v>100</v>
      </c>
    </row>
    <row r="23" spans="1:13" x14ac:dyDescent="0.25">
      <c r="A23" s="41" t="s">
        <v>7</v>
      </c>
      <c r="B23" s="27">
        <v>366752.75</v>
      </c>
      <c r="C23" s="22">
        <v>300000</v>
      </c>
      <c r="D23" s="32">
        <f t="shared" si="5"/>
        <v>81.798977649111009</v>
      </c>
      <c r="E23" s="57">
        <v>300000</v>
      </c>
      <c r="F23" s="58">
        <f t="shared" si="6"/>
        <v>100</v>
      </c>
      <c r="G23" s="57">
        <v>300000</v>
      </c>
      <c r="H23" s="58">
        <f t="shared" si="7"/>
        <v>100</v>
      </c>
      <c r="I23" s="57">
        <v>300000</v>
      </c>
      <c r="J23" s="58">
        <f t="shared" si="1"/>
        <v>100</v>
      </c>
    </row>
    <row r="24" spans="1:13" x14ac:dyDescent="0.25">
      <c r="A24" s="41" t="s">
        <v>8</v>
      </c>
      <c r="B24" s="27">
        <v>1101023.1599999999</v>
      </c>
      <c r="C24" s="22">
        <v>1110000</v>
      </c>
      <c r="D24" s="32">
        <f t="shared" si="5"/>
        <v>100.81531799930529</v>
      </c>
      <c r="E24" s="57">
        <v>1300000</v>
      </c>
      <c r="F24" s="58">
        <f t="shared" si="6"/>
        <v>117.11711711711712</v>
      </c>
      <c r="G24" s="57">
        <v>1300000</v>
      </c>
      <c r="H24" s="58">
        <f t="shared" si="7"/>
        <v>100</v>
      </c>
      <c r="I24" s="57">
        <v>1300000</v>
      </c>
      <c r="J24" s="58">
        <f t="shared" si="1"/>
        <v>100</v>
      </c>
    </row>
    <row r="25" spans="1:13" x14ac:dyDescent="0.25">
      <c r="A25" s="41" t="s">
        <v>31</v>
      </c>
      <c r="B25" s="27">
        <v>1063951.8600000001</v>
      </c>
      <c r="C25" s="22">
        <v>2044902.89</v>
      </c>
      <c r="D25" s="32">
        <f t="shared" si="5"/>
        <v>192.19881715324973</v>
      </c>
      <c r="E25" s="57"/>
      <c r="F25" s="58"/>
      <c r="G25" s="57"/>
      <c r="H25" s="58"/>
      <c r="I25" s="57"/>
      <c r="J25" s="58"/>
    </row>
    <row r="26" spans="1:13" hidden="1" x14ac:dyDescent="0.25">
      <c r="A26" s="41" t="s">
        <v>18</v>
      </c>
      <c r="B26" s="27"/>
      <c r="C26" s="22"/>
      <c r="D26" s="32"/>
      <c r="E26" s="57"/>
      <c r="F26" s="58" t="e">
        <f t="shared" si="6"/>
        <v>#DIV/0!</v>
      </c>
      <c r="G26" s="57"/>
      <c r="H26" s="58" t="e">
        <f t="shared" si="7"/>
        <v>#DIV/0!</v>
      </c>
      <c r="I26" s="57"/>
      <c r="J26" s="58" t="e">
        <f t="shared" si="1"/>
        <v>#DIV/0!</v>
      </c>
    </row>
    <row r="27" spans="1:13" hidden="1" x14ac:dyDescent="0.25">
      <c r="A27" s="41" t="s">
        <v>15</v>
      </c>
      <c r="B27" s="27"/>
      <c r="C27" s="22"/>
      <c r="D27" s="32"/>
      <c r="E27" s="57"/>
      <c r="F27" s="58"/>
      <c r="G27" s="57"/>
      <c r="H27" s="58"/>
      <c r="I27" s="57"/>
      <c r="J27" s="58"/>
    </row>
    <row r="28" spans="1:13" x14ac:dyDescent="0.25">
      <c r="A28" s="41" t="s">
        <v>16</v>
      </c>
      <c r="B28" s="27">
        <v>227895.77</v>
      </c>
      <c r="C28" s="22">
        <v>165869</v>
      </c>
      <c r="D28" s="32">
        <f t="shared" si="5"/>
        <v>72.782834012232883</v>
      </c>
      <c r="E28" s="57">
        <f>110439+29122</f>
        <v>139561</v>
      </c>
      <c r="F28" s="58">
        <f t="shared" si="6"/>
        <v>84.139290645027103</v>
      </c>
      <c r="G28" s="57">
        <v>100000</v>
      </c>
      <c r="H28" s="58">
        <f t="shared" si="7"/>
        <v>71.653255565666626</v>
      </c>
      <c r="I28" s="57">
        <v>100000</v>
      </c>
      <c r="J28" s="58">
        <f t="shared" si="1"/>
        <v>100</v>
      </c>
    </row>
    <row r="29" spans="1:13" hidden="1" x14ac:dyDescent="0.25">
      <c r="A29" s="41" t="s">
        <v>10</v>
      </c>
      <c r="B29" s="27"/>
      <c r="C29" s="22"/>
      <c r="D29" s="32" t="e">
        <f t="shared" si="5"/>
        <v>#DIV/0!</v>
      </c>
      <c r="E29" s="57"/>
      <c r="F29" s="58"/>
      <c r="G29" s="57"/>
      <c r="H29" s="58"/>
      <c r="I29" s="57"/>
      <c r="J29" s="58"/>
    </row>
    <row r="30" spans="1:13" hidden="1" x14ac:dyDescent="0.25">
      <c r="A30" s="41" t="s">
        <v>9</v>
      </c>
      <c r="B30" s="27"/>
      <c r="C30" s="22"/>
      <c r="D30" s="32"/>
      <c r="E30" s="57"/>
      <c r="F30" s="58" t="e">
        <f>E30/C30*100</f>
        <v>#DIV/0!</v>
      </c>
      <c r="G30" s="57"/>
      <c r="H30" s="58" t="e">
        <f t="shared" si="7"/>
        <v>#DIV/0!</v>
      </c>
      <c r="I30" s="57"/>
      <c r="J30" s="58" t="e">
        <f t="shared" si="1"/>
        <v>#DIV/0!</v>
      </c>
    </row>
    <row r="31" spans="1:13" ht="29.25" x14ac:dyDescent="0.25">
      <c r="A31" s="16" t="s">
        <v>34</v>
      </c>
      <c r="B31" s="28">
        <f>B6+B17</f>
        <v>121590265.19</v>
      </c>
      <c r="C31" s="23">
        <f>C6+C17</f>
        <v>111352418.42</v>
      </c>
      <c r="D31" s="33">
        <f>C31/B31*100</f>
        <v>91.580044048754999</v>
      </c>
      <c r="E31" s="59">
        <f>E6+E17</f>
        <v>104500000</v>
      </c>
      <c r="F31" s="60">
        <f>E31/C31*100</f>
        <v>93.846188060187444</v>
      </c>
      <c r="G31" s="59">
        <f>G6+G17</f>
        <v>107027719</v>
      </c>
      <c r="H31" s="60">
        <f t="shared" si="7"/>
        <v>102.41886985645934</v>
      </c>
      <c r="I31" s="59">
        <f>I6+I17</f>
        <v>110292909</v>
      </c>
      <c r="J31" s="60">
        <f t="shared" si="1"/>
        <v>103.05078911379957</v>
      </c>
      <c r="K31" s="9"/>
      <c r="M31" s="10"/>
    </row>
    <row r="32" spans="1:13" s="12" customFormat="1" ht="19.5" customHeight="1" x14ac:dyDescent="0.25">
      <c r="A32" s="17" t="s">
        <v>25</v>
      </c>
      <c r="B32" s="28">
        <f>SUM(B34:B44)</f>
        <v>265084511.44999999</v>
      </c>
      <c r="C32" s="23">
        <f>SUM(C34:C44)</f>
        <v>37684785.5</v>
      </c>
      <c r="D32" s="33">
        <f>C32/B32*100</f>
        <v>14.216140088255615</v>
      </c>
      <c r="E32" s="59">
        <f>E33</f>
        <v>0</v>
      </c>
      <c r="F32" s="60">
        <f>E32/C32*100</f>
        <v>0</v>
      </c>
      <c r="G32" s="59">
        <f>G33</f>
        <v>0</v>
      </c>
      <c r="H32" s="60" t="e">
        <f>G32/E32*100</f>
        <v>#DIV/0!</v>
      </c>
      <c r="I32" s="59">
        <f>I33</f>
        <v>0</v>
      </c>
      <c r="J32" s="60" t="e">
        <f>I32/G32*100</f>
        <v>#DIV/0!</v>
      </c>
      <c r="K32" s="11"/>
    </row>
    <row r="33" spans="1:11" s="2" customFormat="1" ht="28.5" x14ac:dyDescent="0.2">
      <c r="A33" s="18" t="s">
        <v>40</v>
      </c>
      <c r="B33" s="29">
        <f>SUM(B34:B44)</f>
        <v>265084511.44999999</v>
      </c>
      <c r="C33" s="24">
        <f t="shared" ref="C33" si="8">SUM(C34:C44)</f>
        <v>37684785.5</v>
      </c>
      <c r="D33" s="34">
        <f>C33/B33*100</f>
        <v>14.216140088255615</v>
      </c>
      <c r="E33" s="45">
        <f>SUM(E34:E43)</f>
        <v>0</v>
      </c>
      <c r="F33" s="43">
        <f>E33/C33*100</f>
        <v>0</v>
      </c>
      <c r="G33" s="45">
        <f>SUM(G34:G43)</f>
        <v>0</v>
      </c>
      <c r="H33" s="43" t="e">
        <f>G33/E33*100</f>
        <v>#DIV/0!</v>
      </c>
      <c r="I33" s="45">
        <f>SUM(I34:I43)</f>
        <v>0</v>
      </c>
      <c r="J33" s="43" t="e">
        <f>I33/G33*100</f>
        <v>#DIV/0!</v>
      </c>
    </row>
    <row r="34" spans="1:11" s="2" customFormat="1" ht="24" customHeight="1" x14ac:dyDescent="0.25">
      <c r="A34" s="19" t="s">
        <v>11</v>
      </c>
      <c r="B34" s="29">
        <v>11485750.470000001</v>
      </c>
      <c r="C34" s="24">
        <v>13139975</v>
      </c>
      <c r="D34" s="35">
        <f t="shared" ref="D34:D44" si="9">C34/B34*100</f>
        <v>114.4024070026658</v>
      </c>
      <c r="E34" s="13" t="s">
        <v>55</v>
      </c>
      <c r="F34" s="43" t="e">
        <f>E34/C34*100</f>
        <v>#VALUE!</v>
      </c>
      <c r="G34" s="13" t="s">
        <v>55</v>
      </c>
      <c r="H34" s="43" t="e">
        <f t="shared" ref="H34:H40" si="10">G34/E34*100</f>
        <v>#VALUE!</v>
      </c>
      <c r="I34" s="13" t="s">
        <v>55</v>
      </c>
      <c r="J34" s="44" t="e">
        <f t="shared" si="1"/>
        <v>#VALUE!</v>
      </c>
      <c r="K34" s="13"/>
    </row>
    <row r="35" spans="1:11" s="2" customFormat="1" ht="14.25" x14ac:dyDescent="0.25">
      <c r="A35" s="19" t="s">
        <v>17</v>
      </c>
      <c r="B35" s="29">
        <v>165535975.81999999</v>
      </c>
      <c r="C35" s="24">
        <v>5601720.5999999996</v>
      </c>
      <c r="D35" s="35">
        <f t="shared" si="9"/>
        <v>3.3839898380103075</v>
      </c>
      <c r="E35" s="37"/>
      <c r="F35" s="38"/>
      <c r="G35" s="37"/>
      <c r="H35" s="38"/>
      <c r="I35" s="37"/>
      <c r="J35" s="38"/>
    </row>
    <row r="36" spans="1:11" s="2" customFormat="1" ht="14.25" x14ac:dyDescent="0.25">
      <c r="A36" s="19" t="s">
        <v>35</v>
      </c>
      <c r="B36" s="29">
        <v>88062785.159999996</v>
      </c>
      <c r="C36" s="24">
        <v>20510215.5</v>
      </c>
      <c r="D36" s="35">
        <f t="shared" si="9"/>
        <v>23.290446086545284</v>
      </c>
      <c r="E36" s="45">
        <f>SUM(E37:E41)</f>
        <v>0</v>
      </c>
      <c r="F36" s="46">
        <f>E36/C36*100</f>
        <v>0</v>
      </c>
      <c r="G36" s="45">
        <f>SUM(G37:G41)</f>
        <v>0</v>
      </c>
      <c r="H36" s="46" t="e">
        <f t="shared" si="10"/>
        <v>#DIV/0!</v>
      </c>
      <c r="I36" s="45">
        <f>SUM(I37:I41)</f>
        <v>0</v>
      </c>
      <c r="J36" s="46" t="e">
        <f t="shared" si="1"/>
        <v>#DIV/0!</v>
      </c>
    </row>
    <row r="37" spans="1:11" ht="27.75" hidden="1" x14ac:dyDescent="0.25">
      <c r="A37" s="41" t="s">
        <v>32</v>
      </c>
      <c r="B37" s="27"/>
      <c r="C37" s="22"/>
      <c r="D37" s="32"/>
      <c r="E37" s="47"/>
      <c r="F37" s="48"/>
      <c r="G37" s="47"/>
      <c r="H37" s="48" t="e">
        <f t="shared" si="10"/>
        <v>#DIV/0!</v>
      </c>
      <c r="I37" s="47"/>
      <c r="J37" s="48"/>
    </row>
    <row r="38" spans="1:11" ht="53.25" hidden="1" x14ac:dyDescent="0.25">
      <c r="A38" s="41" t="s">
        <v>33</v>
      </c>
      <c r="B38" s="27"/>
      <c r="C38" s="22"/>
      <c r="D38" s="32"/>
      <c r="E38" s="47"/>
      <c r="F38" s="48"/>
      <c r="G38" s="47"/>
      <c r="H38" s="48" t="e">
        <f t="shared" si="10"/>
        <v>#DIV/0!</v>
      </c>
      <c r="I38" s="47"/>
      <c r="J38" s="48"/>
    </row>
    <row r="39" spans="1:11" hidden="1" x14ac:dyDescent="0.25">
      <c r="A39" s="41" t="s">
        <v>42</v>
      </c>
      <c r="B39" s="27"/>
      <c r="C39" s="22"/>
      <c r="D39" s="32"/>
      <c r="E39" s="47"/>
      <c r="F39" s="48"/>
      <c r="G39" s="47"/>
      <c r="H39" s="48" t="e">
        <f t="shared" si="10"/>
        <v>#DIV/0!</v>
      </c>
      <c r="I39" s="47"/>
      <c r="J39" s="48"/>
      <c r="K39" s="85" t="s">
        <v>41</v>
      </c>
    </row>
    <row r="40" spans="1:11" ht="45" hidden="1" x14ac:dyDescent="0.25">
      <c r="A40" s="41" t="s">
        <v>39</v>
      </c>
      <c r="B40" s="27"/>
      <c r="C40" s="22"/>
      <c r="D40" s="32"/>
      <c r="E40" s="47"/>
      <c r="F40" s="48"/>
      <c r="G40" s="47"/>
      <c r="H40" s="48" t="e">
        <f t="shared" si="10"/>
        <v>#DIV/0!</v>
      </c>
      <c r="I40" s="47"/>
      <c r="J40" s="48" t="e">
        <f t="shared" ref="J40:J41" si="11">I40/G40*100</f>
        <v>#DIV/0!</v>
      </c>
      <c r="K40" s="86"/>
    </row>
    <row r="41" spans="1:11" ht="45" hidden="1" x14ac:dyDescent="0.25">
      <c r="A41" s="41" t="s">
        <v>38</v>
      </c>
      <c r="B41" s="27"/>
      <c r="C41" s="22"/>
      <c r="D41" s="32"/>
      <c r="E41" s="47"/>
      <c r="F41" s="49"/>
      <c r="G41" s="47"/>
      <c r="H41" s="48"/>
      <c r="I41" s="47"/>
      <c r="J41" s="48" t="e">
        <f t="shared" si="11"/>
        <v>#DIV/0!</v>
      </c>
      <c r="K41" s="86"/>
    </row>
    <row r="42" spans="1:11" x14ac:dyDescent="0.25">
      <c r="A42" s="41" t="s">
        <v>37</v>
      </c>
      <c r="B42" s="27"/>
      <c r="C42" s="22">
        <v>1307404</v>
      </c>
      <c r="D42" s="32"/>
      <c r="E42" s="50"/>
      <c r="F42" s="48"/>
      <c r="G42" s="50"/>
      <c r="H42" s="48"/>
      <c r="I42" s="50"/>
      <c r="J42" s="48"/>
    </row>
    <row r="43" spans="1:11" x14ac:dyDescent="0.25">
      <c r="A43" s="41" t="s">
        <v>19</v>
      </c>
      <c r="B43" s="27"/>
      <c r="C43" s="22">
        <v>-2874529.6</v>
      </c>
      <c r="D43" s="32"/>
      <c r="E43" s="36"/>
      <c r="F43" s="15"/>
      <c r="G43" s="36"/>
      <c r="H43" s="15"/>
      <c r="I43" s="36"/>
      <c r="J43" s="15"/>
    </row>
    <row r="44" spans="1:11" hidden="1" x14ac:dyDescent="0.25">
      <c r="A44" s="41" t="s">
        <v>36</v>
      </c>
      <c r="B44" s="27"/>
      <c r="C44" s="22"/>
      <c r="D44" s="32" t="e">
        <f t="shared" si="9"/>
        <v>#DIV/0!</v>
      </c>
      <c r="E44" s="36"/>
      <c r="F44" s="15"/>
      <c r="G44" s="36"/>
      <c r="H44" s="15"/>
      <c r="I44" s="36"/>
      <c r="J44" s="15"/>
    </row>
    <row r="46" spans="1:11" x14ac:dyDescent="0.25">
      <c r="B46" s="6"/>
      <c r="D46" s="1" t="s">
        <v>44</v>
      </c>
      <c r="E46" s="6">
        <v>10450000</v>
      </c>
      <c r="F46" s="6"/>
      <c r="G46" s="6"/>
      <c r="H46" s="6"/>
      <c r="I46" s="6"/>
    </row>
    <row r="47" spans="1:11" ht="30" x14ac:dyDescent="0.25">
      <c r="D47" s="61" t="s">
        <v>43</v>
      </c>
      <c r="E47" s="62">
        <f>E5+E46</f>
        <v>114950000</v>
      </c>
      <c r="F47" s="62"/>
      <c r="G47" s="62">
        <f t="shared" ref="G47:I47" si="12">G5+G46</f>
        <v>107027719</v>
      </c>
      <c r="H47" s="62"/>
      <c r="I47" s="62">
        <f t="shared" si="12"/>
        <v>110292909</v>
      </c>
    </row>
  </sheetData>
  <mergeCells count="9">
    <mergeCell ref="K39:K41"/>
    <mergeCell ref="A1:J1"/>
    <mergeCell ref="A2:J2"/>
    <mergeCell ref="A3:A4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доходы с уч.дотации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2024-11-14T09:49:36Z</cp:lastPrinted>
  <dcterms:created xsi:type="dcterms:W3CDTF">2016-10-08T09:51:18Z</dcterms:created>
  <dcterms:modified xsi:type="dcterms:W3CDTF">2024-11-15T12:29:19Z</dcterms:modified>
</cp:coreProperties>
</file>