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60" windowWidth="18195" windowHeight="102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78" i="1" l="1"/>
  <c r="D78" i="1"/>
  <c r="C78" i="1"/>
  <c r="E77" i="1"/>
  <c r="D77" i="1"/>
  <c r="C77" i="1"/>
  <c r="E73" i="1"/>
  <c r="D73" i="1"/>
  <c r="C73" i="1"/>
  <c r="E67" i="1"/>
  <c r="D67" i="1"/>
  <c r="C67" i="1"/>
  <c r="D66" i="1"/>
  <c r="C66" i="1"/>
  <c r="E50" i="1"/>
  <c r="D50" i="1"/>
  <c r="C50" i="1"/>
  <c r="D36" i="1"/>
  <c r="D35" i="1"/>
  <c r="D34" i="1"/>
  <c r="C37" i="1"/>
  <c r="C36" i="1"/>
  <c r="C35" i="1"/>
  <c r="C34" i="1"/>
  <c r="E30" i="1" l="1"/>
  <c r="D30" i="1"/>
  <c r="C30" i="1"/>
  <c r="E28" i="1"/>
  <c r="D28" i="1"/>
  <c r="C28" i="1"/>
  <c r="E41" i="1" l="1"/>
  <c r="D41" i="1"/>
  <c r="C41" i="1"/>
  <c r="E146" i="1" l="1"/>
  <c r="D146" i="1"/>
  <c r="C146" i="1"/>
  <c r="E110" i="1" l="1"/>
  <c r="E150" i="1" l="1"/>
  <c r="D150" i="1"/>
  <c r="C150" i="1"/>
  <c r="E142" i="1" l="1"/>
  <c r="D142" i="1"/>
  <c r="C142" i="1"/>
  <c r="E114" i="1" l="1"/>
  <c r="D114" i="1"/>
  <c r="C114" i="1"/>
  <c r="E45" i="1" l="1"/>
  <c r="D45" i="1"/>
  <c r="C45" i="1"/>
  <c r="E49" i="1" l="1"/>
  <c r="E24" i="1" l="1"/>
  <c r="C24" i="1"/>
  <c r="D24" i="1"/>
  <c r="D8" i="1" s="1"/>
  <c r="E149" i="1" l="1"/>
  <c r="D149" i="1"/>
  <c r="E144" i="1"/>
  <c r="D144" i="1"/>
  <c r="E139" i="1"/>
  <c r="E138" i="1" s="1"/>
  <c r="E137" i="1" s="1"/>
  <c r="E136" i="1" s="1"/>
  <c r="D139" i="1"/>
  <c r="D138" i="1" s="1"/>
  <c r="D137" i="1" s="1"/>
  <c r="D136" i="1" s="1"/>
  <c r="E132" i="1"/>
  <c r="D132" i="1"/>
  <c r="E130" i="1"/>
  <c r="D130" i="1"/>
  <c r="E127" i="1"/>
  <c r="D127" i="1"/>
  <c r="E125" i="1"/>
  <c r="D125" i="1"/>
  <c r="E123" i="1"/>
  <c r="E122" i="1" s="1"/>
  <c r="E113" i="1" s="1"/>
  <c r="D123" i="1"/>
  <c r="D122" i="1" s="1"/>
  <c r="D113" i="1" s="1"/>
  <c r="E120" i="1"/>
  <c r="D120" i="1"/>
  <c r="E118" i="1"/>
  <c r="D118" i="1"/>
  <c r="E111" i="1"/>
  <c r="D111" i="1"/>
  <c r="D110" i="1" s="1"/>
  <c r="E108" i="1"/>
  <c r="D108" i="1"/>
  <c r="E106" i="1"/>
  <c r="D106" i="1"/>
  <c r="E103" i="1"/>
  <c r="E102" i="1" s="1"/>
  <c r="D103" i="1"/>
  <c r="D102" i="1" s="1"/>
  <c r="E95" i="1"/>
  <c r="E94" i="1" s="1"/>
  <c r="D95" i="1"/>
  <c r="D94" i="1" s="1"/>
  <c r="E92" i="1"/>
  <c r="E91" i="1" s="1"/>
  <c r="D92" i="1"/>
  <c r="D91" i="1" s="1"/>
  <c r="E89" i="1"/>
  <c r="D89" i="1"/>
  <c r="E87" i="1"/>
  <c r="D87" i="1"/>
  <c r="E85" i="1"/>
  <c r="D85" i="1"/>
  <c r="E83" i="1"/>
  <c r="D83" i="1"/>
  <c r="E76" i="1"/>
  <c r="E75" i="1" s="1"/>
  <c r="D76" i="1"/>
  <c r="D75" i="1" s="1"/>
  <c r="E70" i="1"/>
  <c r="E69" i="1" s="1"/>
  <c r="D70" i="1"/>
  <c r="D69" i="1" s="1"/>
  <c r="E65" i="1"/>
  <c r="E64" i="1" s="1"/>
  <c r="D65" i="1"/>
  <c r="D64" i="1" s="1"/>
  <c r="E59" i="1"/>
  <c r="E58" i="1" s="1"/>
  <c r="D59" i="1"/>
  <c r="D58" i="1" s="1"/>
  <c r="E54" i="1"/>
  <c r="D54" i="1"/>
  <c r="E48" i="1"/>
  <c r="D49" i="1"/>
  <c r="D48" i="1" s="1"/>
  <c r="E40" i="1"/>
  <c r="D40" i="1"/>
  <c r="E33" i="1"/>
  <c r="E32" i="1" s="1"/>
  <c r="D33" i="1"/>
  <c r="D32" i="1" s="1"/>
  <c r="E19" i="1"/>
  <c r="D19" i="1"/>
  <c r="E14" i="1"/>
  <c r="D14" i="1"/>
  <c r="E9" i="1"/>
  <c r="E8" i="1" s="1"/>
  <c r="D9" i="1"/>
  <c r="D141" i="1" l="1"/>
  <c r="D135" i="1" s="1"/>
  <c r="D134" i="1" s="1"/>
  <c r="E141" i="1"/>
  <c r="E135" i="1" s="1"/>
  <c r="E134" i="1" s="1"/>
  <c r="E105" i="1"/>
  <c r="E82" i="1"/>
  <c r="E81" i="1" s="1"/>
  <c r="D7" i="1"/>
  <c r="D129" i="1"/>
  <c r="E39" i="1"/>
  <c r="E38" i="1" s="1"/>
  <c r="D82" i="1"/>
  <c r="D81" i="1" s="1"/>
  <c r="D105" i="1"/>
  <c r="D101" i="1" s="1"/>
  <c r="E117" i="1"/>
  <c r="E7" i="1"/>
  <c r="E129" i="1"/>
  <c r="D117" i="1"/>
  <c r="E101" i="1"/>
  <c r="E68" i="1"/>
  <c r="E63" i="1" s="1"/>
  <c r="D39" i="1"/>
  <c r="D38" i="1" s="1"/>
  <c r="D68" i="1"/>
  <c r="D63" i="1" s="1"/>
  <c r="E6" i="1" l="1"/>
  <c r="E5" i="1" s="1"/>
  <c r="D6" i="1"/>
  <c r="D5" i="1" s="1"/>
  <c r="C123" i="1" l="1"/>
  <c r="C120" i="1"/>
  <c r="C49" i="1"/>
  <c r="C48" i="1" s="1"/>
  <c r="C40" i="1" l="1"/>
  <c r="C118" i="1"/>
  <c r="C111" i="1"/>
  <c r="C110" i="1" s="1"/>
  <c r="C9" i="1" l="1"/>
  <c r="C8" i="1" s="1"/>
  <c r="C65" i="1" l="1"/>
  <c r="C64" i="1" s="1"/>
  <c r="C149" i="1"/>
  <c r="C144" i="1"/>
  <c r="C70" i="1"/>
  <c r="C69" i="1" s="1"/>
  <c r="C33" i="1"/>
  <c r="C19" i="1"/>
  <c r="C14" i="1"/>
  <c r="C139" i="1"/>
  <c r="C138" i="1" s="1"/>
  <c r="C137" i="1" s="1"/>
  <c r="C136" i="1" s="1"/>
  <c r="C125" i="1"/>
  <c r="C59" i="1"/>
  <c r="C58" i="1" s="1"/>
  <c r="C54" i="1"/>
  <c r="C132" i="1"/>
  <c r="C130" i="1"/>
  <c r="C117" i="1"/>
  <c r="C127" i="1"/>
  <c r="C122" i="1"/>
  <c r="C113" i="1" s="1"/>
  <c r="C108" i="1"/>
  <c r="C106" i="1"/>
  <c r="C103" i="1"/>
  <c r="C102" i="1" s="1"/>
  <c r="C95" i="1"/>
  <c r="C94" i="1" s="1"/>
  <c r="C92" i="1"/>
  <c r="C91" i="1" s="1"/>
  <c r="C89" i="1"/>
  <c r="C87" i="1"/>
  <c r="C85" i="1"/>
  <c r="C83" i="1"/>
  <c r="C76" i="1"/>
  <c r="C75" i="1" s="1"/>
  <c r="C141" i="1" l="1"/>
  <c r="C135" i="1" s="1"/>
  <c r="C134" i="1" s="1"/>
  <c r="C32" i="1"/>
  <c r="C7" i="1"/>
  <c r="C129" i="1"/>
  <c r="C105" i="1"/>
  <c r="C101" i="1" s="1"/>
  <c r="C82" i="1"/>
  <c r="C81" i="1" s="1"/>
  <c r="C68" i="1"/>
  <c r="C63" i="1" s="1"/>
  <c r="C39" i="1"/>
  <c r="C38" i="1" s="1"/>
  <c r="C6" i="1" l="1"/>
  <c r="C5" i="1" s="1"/>
</calcChain>
</file>

<file path=xl/sharedStrings.xml><?xml version="1.0" encoding="utf-8"?>
<sst xmlns="http://schemas.openxmlformats.org/spreadsheetml/2006/main" count="305" uniqueCount="299">
  <si>
    <t>x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</si>
  <si>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</si>
  <si>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</si>
  <si>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</si>
  <si>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</si>
  <si>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</si>
  <si>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</si>
  <si>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</si>
  <si>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</si>
  <si>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</si>
  <si>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</si>
  <si>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</si>
  <si>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</si>
  <si>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</si>
  <si>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</si>
  <si>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</si>
  <si>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182 1 01 02010 01 4000 110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</si>
  <si>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</si>
  <si>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</si>
  <si>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</si>
  <si>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</si>
  <si>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</si>
  <si>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</si>
  <si>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</si>
  <si>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</si>
  <si>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</si>
  <si>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</si>
  <si>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</si>
  <si>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</si>
  <si>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</si>
  <si>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</si>
  <si>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</si>
  <si>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</si>
  <si>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</si>
  <si>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</si>
  <si>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</si>
  <si>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</si>
  <si>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</si>
  <si>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</si>
  <si>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</si>
  <si>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</si>
  <si>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</si>
  <si>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</si>
  <si>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</si>
  <si>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</si>
  <si>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</si>
  <si>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</si>
  <si>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182 1 05 01011 01 2100 110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</si>
  <si>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</si>
  <si>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182 1 05 01011 01 3000 110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</si>
  <si>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</si>
  <si>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</si>
  <si>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</si>
  <si>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</si>
  <si>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</si>
  <si>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</si>
  <si>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</si>
  <si>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</si>
  <si>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</si>
  <si>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</si>
  <si>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</si>
  <si>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</si>
  <si>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(пени по соответствующему платежу)</t>
  </si>
  <si>
    <t>182 1 05 01050 01 2100 110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</si>
  <si>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</si>
  <si>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</si>
  <si>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</si>
  <si>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</si>
  <si>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</si>
  <si>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</si>
  <si>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</si>
  <si>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</si>
  <si>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</si>
  <si>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</si>
  <si>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</si>
  <si>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</si>
  <si>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</si>
  <si>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</si>
  <si>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182 1 06 01030 13 2100 110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</si>
  <si>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</si>
  <si>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</si>
  <si>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</si>
  <si>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</si>
  <si>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</si>
  <si>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</si>
  <si>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</si>
  <si>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</si>
  <si>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организаций, обладающих земельным участком, расположенным в границах  городских  поселений  (пени по соответствующему платежу)</t>
  </si>
  <si>
    <t>182 1 06 06033 13 2100 110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</si>
  <si>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</t>
  </si>
  <si>
    <t>182 1 06 06033 13 3000 110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</si>
  <si>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</si>
  <si>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</si>
  <si>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</si>
  <si>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</si>
  <si>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</si>
  <si>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</si>
  <si>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Земельный налог с физических лиц, обладающих земельным участком, расположенным в границах городских поселений  (пени по соответствующему платежу)</t>
  </si>
  <si>
    <t>182 1 06 06043 13 2100 110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</si>
  <si>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</si>
  <si>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</si>
  <si>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</si>
  <si>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</si>
  <si>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</si>
  <si>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</si>
  <si>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</si>
  <si>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003 1 11 05013 13 0000 120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</si>
  <si>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</si>
  <si>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</si>
  <si>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</si>
  <si>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003 1 11 05025 13 0000 120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</si>
  <si>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</si>
  <si>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</si>
  <si>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</si>
  <si>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003 1 11 05035 13 0000 120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</si>
  <si>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</si>
  <si>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</si>
  <si>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</si>
  <si>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003 1 11 05075 13 0000 120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</si>
  <si>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</si>
  <si>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</si>
  <si>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</si>
  <si>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</si>
  <si>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</si>
  <si>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003 1 11 07015 13 0000 120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</si>
  <si>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</si>
  <si>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</si>
  <si>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</si>
  <si>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</si>
  <si>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</si>
  <si>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</si>
  <si>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</si>
  <si>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</si>
  <si>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</si>
  <si>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</si>
  <si>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</si>
  <si>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</si>
  <si>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</si>
  <si>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003 1 13 02995 13 0000 130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</si>
  <si>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</si>
  <si>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</si>
  <si>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</si>
  <si>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</si>
  <si>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</si>
  <si>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</si>
  <si>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</si>
  <si>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003 1 14 02053 13 0000 410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</si>
  <si>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</si>
  <si>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</si>
  <si>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</si>
  <si>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</si>
  <si>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</si>
  <si>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003 1 14 06013 13 0000 430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</si>
  <si>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</si>
  <si>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</si>
  <si>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</si>
  <si>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003 1 14 06025 13 0000 430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</si>
  <si>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</si>
  <si>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</si>
  <si>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</si>
  <si>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</si>
  <si>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</si>
  <si>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756 1 16 51040 02 0000 140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</si>
  <si>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</si>
  <si>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</si>
  <si>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</si>
  <si>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</si>
  <si>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поселений</t>
  </si>
  <si>
    <t>003 1 17 01050 13 0000 180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</si>
  <si>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</si>
  <si>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</si>
  <si>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</si>
  <si>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003 1 17 05050 13 0000 180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</si>
  <si>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</si>
  <si>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</si>
  <si>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</si>
  <si>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</si>
  <si>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</si>
  <si>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</si>
  <si>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</si>
  <si>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</si>
  <si>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182 1 01 02020 01 3000 110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</si>
  <si>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</si>
  <si>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182 1 01 02020 01 4000 110</t>
  </si>
  <si>
    <t>182 1 01 02030 01 4000 110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</si>
  <si>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</si>
  <si>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</si>
  <si>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(прочие поступления)</t>
  </si>
  <si>
    <t>182 1 05 01021 01 4000 110</t>
  </si>
  <si>
    <t xml:space="preserve">  Земельный налог с организаций, обладающих земельным участком, расположенным в границах городских поселений  (прочие поступления)</t>
  </si>
  <si>
    <t>182 1 06 06033 13 4000 110</t>
  </si>
  <si>
    <t>182 1 06 06043 13 3000 110</t>
  </si>
  <si>
    <t>182 1 06 06043 13 4000 110</t>
  </si>
  <si>
    <t xml:space="preserve">  Земельный налог с физических лиц, обладающих земельным участком, расположенным в границах городских поселений   (суммы денежных взысканий (штрафов) по соответствующему платежу согласно законодательству Российской Федерации)</t>
  </si>
  <si>
    <t xml:space="preserve">  Земельный налог с физических лиц, обладающих земельным участком, расположенным в границах городских поселений  (прочие поступления)</t>
  </si>
  <si>
    <t>(рублей)</t>
  </si>
  <si>
    <t>182 1 05 01050 01 3000 110</t>
  </si>
  <si>
    <t xml:space="preserve"> 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</si>
  <si>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182 1 05 01050 01 1000 110</t>
  </si>
  <si>
    <t xml:space="preserve">  Минимальный налог, зачисляемый в бюджеты субъектов Российской Федерации </t>
  </si>
  <si>
    <t>Код  бюджетной классификации</t>
  </si>
  <si>
    <t>Наименование источника доходов</t>
  </si>
  <si>
    <t>ДОХОДЫ ВСЕГО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</si>
  <si>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отмененному)(пени по соответствующему платежу)</t>
  </si>
  <si>
    <t>182 1 05 03010 01 2100 110</t>
  </si>
  <si>
    <t>182 1 05 03010 01 3000 110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</si>
  <si>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 (суммы денежных взысканий (штрафов) по соответствующему платежу согласно законодательству Российской Федерации)</t>
  </si>
  <si>
    <t>000 1 16 33000 00 0000 140</t>
  </si>
  <si>
    <t>003 1 16 33050 13 0000 140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</si>
  <si>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</si>
  <si>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</si>
  <si>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Прочие субсидии</t>
  </si>
  <si>
    <t>000 2 02 29999 00 0000 150</t>
  </si>
  <si>
    <t>Прочие субсидии бюджетам городских поселений</t>
  </si>
  <si>
    <t>000 2 02 29999 13 0000 150</t>
  </si>
  <si>
    <t>000 2 02 20000 00 0000 150</t>
  </si>
  <si>
    <t>000 2 02 10000 00 0000 150</t>
  </si>
  <si>
    <t>Субсидии бюджетам бюджетной системы Российской Федерации (межбюджетные субсидии)</t>
  </si>
  <si>
    <t>000 2 02 15001 13 0000 150</t>
  </si>
  <si>
    <t>003 2 02 15001 13 0315 150</t>
  </si>
  <si>
    <t>000 2 02 15001 00 0000 150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</si>
  <si>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</si>
  <si>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003 1 16 10031 13 0000 140</t>
  </si>
  <si>
    <t>000 1 16 10030 13 0000 140</t>
  </si>
  <si>
    <t>003 1 16 07090 13 0000 140</t>
  </si>
  <si>
    <t>000 1 16 07090 00 0000 140</t>
  </si>
  <si>
    <t>000 1 16 10000 00 0000 140</t>
  </si>
  <si>
    <t>003 2 02 29999 13 0230 150</t>
  </si>
  <si>
    <t>003 2 02 29999 13 0211 150</t>
  </si>
  <si>
    <t>Субсидия на разработку землеустроительной документации по описанию границ населенных пунктов Калужской области для внесения в сведения ЕГРН и (или)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</si>
  <si>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 xml:space="preserve">Субсидия на реализацию программ формирования современной городской среды 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</si>
  <si>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</si>
  <si>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</si>
  <si>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</si>
  <si>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000 1 14 06300 00 0000 430</t>
  </si>
  <si>
    <t>000 1 14 06310 00 0000 430</t>
  </si>
  <si>
    <t>003 1 14 06313 13 0000 430</t>
  </si>
  <si>
    <t>000 1 16 07000 00 0000 140</t>
  </si>
  <si>
    <t>000 1 16 07010 00 0000 140</t>
  </si>
  <si>
    <t>003 1 16 07010 13 0000 140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</si>
  <si>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</si>
  <si>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</si>
  <si>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</si>
  <si>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003 2 02 29999 13 0219 150</t>
  </si>
  <si>
    <t>Субсидия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</si>
  <si>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 xml:space="preserve">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</si>
  <si>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000 2 02 20302 00 0000 150
</t>
  </si>
  <si>
    <t xml:space="preserve">000 2 02 20302 13 0000 150
</t>
  </si>
  <si>
    <t>2024 год</t>
  </si>
  <si>
    <t>2025 год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</si>
  <si>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</si>
  <si>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182 1 01 02080 01 1000 110</t>
  </si>
  <si>
    <t>182 1 01 02080 01 2100 110</t>
  </si>
  <si>
    <t>182 1 01 02080 01 3000 110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</si>
  <si>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</si>
  <si>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</si>
  <si>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(суммы денежных взысканий (штрафов) по соответствующему платежу согласно законодательству Российской Федерации)</t>
  </si>
  <si>
    <t>000 1 05 01012 01 0000 110</t>
  </si>
  <si>
    <t>182 1 05 01012 01 1000 110</t>
  </si>
  <si>
    <t>182 1 05 01012 01 2100 110</t>
  </si>
  <si>
    <t>000 1 01 02030 01 0000 110</t>
  </si>
  <si>
    <t>000 1 01 02080 01 0000 110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</si>
  <si>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</si>
  <si>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</si>
  <si>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</si>
  <si>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</si>
  <si>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</si>
  <si>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000 1 16 02000 02 0000 140</t>
  </si>
  <si>
    <t>003 1 16 02020 02 0000 140</t>
  </si>
  <si>
    <t>756 1 16 02020 02 0000 140</t>
  </si>
  <si>
    <t xml:space="preserve">  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</si>
  <si>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</si>
  <si>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Платежи в целях возмещения причиненного ущерба (убытков)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</si>
  <si>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</si>
  <si>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</si>
  <si>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000 2 02 20299 00 0000 150</t>
  </si>
  <si>
    <t>003 2 02 20299 13 0000 150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</si>
  <si>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</si>
  <si>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</si>
  <si>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</si>
  <si>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>003 2 02 29999 13 0233 150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</si>
  <si>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</si>
  <si>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000 2 02 25555 00 0000 150</t>
  </si>
  <si>
    <t>Субсидии бюджетам городских поселений на поддержку государственных программ субъектов Российской Федерации и муниципальныхз программ формирования современной городской среды</t>
  </si>
  <si>
    <t>003 2 02 25555 13 0000 150</t>
  </si>
  <si>
    <t>100 1 03 02231 01 0000 110</t>
  </si>
  <si>
    <t>100 1 03 02241 01 0000 110</t>
  </si>
  <si>
    <t>100 1 03 02251 01 0000 110</t>
  </si>
  <si>
    <t>100 1 03 02261 01 0000 110</t>
  </si>
  <si>
    <r>
      <t>Поступления доходов бюджета муниципального образования городское поселение город Боровск по кодам классификации доходов бюджетов бюджетной системы Российской Федерации  на</t>
    </r>
    <r>
      <rPr>
        <b/>
        <sz val="15"/>
        <color rgb="FF0000CC"/>
        <rFont val="Times New Roman"/>
        <family val="1"/>
        <charset val="204"/>
      </rPr>
      <t xml:space="preserve"> 2024</t>
    </r>
    <r>
      <rPr>
        <b/>
        <sz val="15"/>
        <color rgb="FF000000"/>
        <rFont val="Times New Roman"/>
        <family val="1"/>
        <charset val="204"/>
      </rPr>
      <t xml:space="preserve"> год и на плановый период </t>
    </r>
    <r>
      <rPr>
        <b/>
        <sz val="15"/>
        <color rgb="FF0000CC"/>
        <rFont val="Times New Roman"/>
        <family val="1"/>
        <charset val="204"/>
      </rPr>
      <t xml:space="preserve">2025 </t>
    </r>
    <r>
      <rPr>
        <b/>
        <sz val="15"/>
        <color rgb="FF000000"/>
        <rFont val="Times New Roman"/>
        <family val="1"/>
        <charset val="204"/>
      </rPr>
      <t xml:space="preserve">и </t>
    </r>
    <r>
      <rPr>
        <b/>
        <sz val="15"/>
        <color rgb="FF0000CC"/>
        <rFont val="Times New Roman"/>
        <family val="1"/>
        <charset val="204"/>
      </rPr>
      <t>2026</t>
    </r>
    <r>
      <rPr>
        <b/>
        <sz val="15"/>
        <color rgb="FF000000"/>
        <rFont val="Times New Roman"/>
        <family val="1"/>
        <charset val="204"/>
      </rPr>
      <t xml:space="preserve"> годов</t>
    </r>
  </si>
  <si>
    <t>2026 год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</si>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</sst>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0000000000"/>
    <numFmt numFmtId="166" formatCode="#,##0.000"/>
  </numFmts>
  <fonts count="3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CC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5"/>
      <color rgb="FF0000CC"/>
      <name val="Times New Roman"/>
      <family val="1"/>
      <charset val="204"/>
    </font>
    <font>
      <b/>
      <sz val="13"/>
      <color rgb="FF00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center"/>
    </xf>
    <xf numFmtId="0" fontId="4" fillId="0" borderId="0">
      <alignment horizontal="right"/>
    </xf>
    <xf numFmtId="49" fontId="4" fillId="0" borderId="0"/>
    <xf numFmtId="0" fontId="2" fillId="0" borderId="0"/>
    <xf numFmtId="0" fontId="5" fillId="0" borderId="0"/>
    <xf numFmtId="0" fontId="5" fillId="0" borderId="2"/>
    <xf numFmtId="0" fontId="3" fillId="0" borderId="3">
      <alignment horizontal="center"/>
    </xf>
    <xf numFmtId="0" fontId="4" fillId="0" borderId="4">
      <alignment horizontal="right"/>
    </xf>
    <xf numFmtId="0" fontId="3" fillId="0" borderId="0"/>
    <xf numFmtId="0" fontId="3" fillId="0" borderId="5">
      <alignment horizontal="right"/>
    </xf>
    <xf numFmtId="49" fontId="3" fillId="0" borderId="6">
      <alignment horizontal="center"/>
    </xf>
    <xf numFmtId="0" fontId="4" fillId="0" borderId="7">
      <alignment horizontal="right"/>
    </xf>
    <xf numFmtId="0" fontId="6" fillId="0" borderId="0"/>
    <xf numFmtId="164" fontId="3" fillId="0" borderId="8">
      <alignment horizontal="center"/>
    </xf>
    <xf numFmtId="0" fontId="3" fillId="0" borderId="0">
      <alignment horizontal="left"/>
    </xf>
    <xf numFmtId="49" fontId="3" fillId="0" borderId="0"/>
    <xf numFmtId="49" fontId="3" fillId="0" borderId="5">
      <alignment horizontal="right" vertical="center"/>
    </xf>
    <xf numFmtId="49" fontId="3" fillId="0" borderId="8">
      <alignment horizontal="center" vertical="center"/>
    </xf>
    <xf numFmtId="0" fontId="3" fillId="0" borderId="1">
      <alignment horizontal="left" wrapText="1"/>
    </xf>
    <xf numFmtId="49" fontId="3" fillId="0" borderId="8">
      <alignment horizontal="center"/>
    </xf>
    <xf numFmtId="0" fontId="3" fillId="0" borderId="9">
      <alignment horizontal="left" wrapText="1"/>
    </xf>
    <xf numFmtId="49" fontId="3" fillId="0" borderId="5">
      <alignment horizontal="right"/>
    </xf>
    <xf numFmtId="0" fontId="3" fillId="0" borderId="10">
      <alignment horizontal="left"/>
    </xf>
    <xf numFmtId="49" fontId="3" fillId="0" borderId="10"/>
    <xf numFmtId="49" fontId="3" fillId="0" borderId="5"/>
    <xf numFmtId="49" fontId="3" fillId="0" borderId="1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center"/>
    </xf>
    <xf numFmtId="0" fontId="3" fillId="0" borderId="12">
      <alignment horizontal="center" vertical="top" wrapText="1"/>
    </xf>
    <xf numFmtId="49" fontId="3" fillId="0" borderId="12">
      <alignment horizontal="center" vertical="top" wrapText="1"/>
    </xf>
    <xf numFmtId="0" fontId="1" fillId="0" borderId="13"/>
    <xf numFmtId="0" fontId="1" fillId="0" borderId="4"/>
    <xf numFmtId="0" fontId="3" fillId="0" borderId="12">
      <alignment horizontal="center" vertical="center"/>
    </xf>
    <xf numFmtId="0" fontId="3" fillId="0" borderId="3">
      <alignment horizontal="center" vertical="center"/>
    </xf>
    <xf numFmtId="49" fontId="3" fillId="0" borderId="3">
      <alignment horizontal="center" vertical="center"/>
    </xf>
    <xf numFmtId="0" fontId="3" fillId="0" borderId="14">
      <alignment horizontal="left" wrapText="1"/>
    </xf>
    <xf numFmtId="49" fontId="3" fillId="0" borderId="15">
      <alignment horizontal="center" wrapText="1"/>
    </xf>
    <xf numFmtId="49" fontId="3" fillId="0" borderId="16">
      <alignment horizontal="center"/>
    </xf>
    <xf numFmtId="4" fontId="3" fillId="0" borderId="16">
      <alignment horizontal="right" shrinkToFit="1"/>
    </xf>
    <xf numFmtId="0" fontId="3" fillId="0" borderId="17">
      <alignment horizontal="left" wrapText="1"/>
    </xf>
    <xf numFmtId="49" fontId="3" fillId="0" borderId="18">
      <alignment horizontal="center" shrinkToFit="1"/>
    </xf>
    <xf numFmtId="49" fontId="3" fillId="0" borderId="19">
      <alignment horizontal="center"/>
    </xf>
    <xf numFmtId="4" fontId="3" fillId="0" borderId="19">
      <alignment horizontal="right" shrinkToFit="1"/>
    </xf>
    <xf numFmtId="0" fontId="3" fillId="0" borderId="20">
      <alignment horizontal="left" wrapText="1" indent="2"/>
    </xf>
    <xf numFmtId="49" fontId="3" fillId="0" borderId="21">
      <alignment horizontal="center" shrinkToFit="1"/>
    </xf>
    <xf numFmtId="49" fontId="3" fillId="0" borderId="22">
      <alignment horizontal="center"/>
    </xf>
    <xf numFmtId="4" fontId="3" fillId="0" borderId="22">
      <alignment horizontal="right" shrinkToFit="1"/>
    </xf>
  </cellStyleXfs>
  <cellXfs count="53">
    <xf numFmtId="0" fontId="0" fillId="0" borderId="0" xfId="0"/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17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  <protection locked="0"/>
    </xf>
    <xf numFmtId="0" fontId="14" fillId="0" borderId="0" xfId="17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26" xfId="0" applyFont="1" applyBorder="1" applyAlignment="1">
      <alignment horizontal="center" vertical="center" wrapText="1"/>
    </xf>
    <xf numFmtId="0" fontId="18" fillId="0" borderId="0" xfId="0" applyFont="1" applyAlignment="1" applyProtection="1">
      <alignment vertical="center"/>
      <protection locked="0"/>
    </xf>
    <xf numFmtId="0" fontId="20" fillId="0" borderId="27" xfId="39" applyNumberFormat="1" applyFont="1" applyBorder="1" applyAlignment="1" applyProtection="1">
      <alignment horizontal="right" vertical="center" wrapText="1"/>
    </xf>
    <xf numFmtId="0" fontId="21" fillId="0" borderId="23" xfId="47" applyNumberFormat="1" applyFont="1" applyBorder="1" applyAlignment="1" applyProtection="1">
      <alignment horizontal="left" vertical="center" wrapText="1"/>
    </xf>
    <xf numFmtId="0" fontId="22" fillId="0" borderId="23" xfId="47" applyNumberFormat="1" applyFont="1" applyBorder="1" applyAlignment="1" applyProtection="1">
      <alignment horizontal="left" vertical="center" wrapText="1"/>
    </xf>
    <xf numFmtId="0" fontId="23" fillId="0" borderId="23" xfId="47" applyNumberFormat="1" applyFont="1" applyBorder="1" applyAlignment="1" applyProtection="1">
      <alignment horizontal="left" vertical="center" wrapText="1"/>
    </xf>
    <xf numFmtId="0" fontId="4" fillId="0" borderId="23" xfId="47" applyNumberFormat="1" applyFont="1" applyBorder="1" applyAlignment="1" applyProtection="1">
      <alignment horizontal="left" vertical="center" wrapText="1"/>
    </xf>
    <xf numFmtId="0" fontId="16" fillId="0" borderId="23" xfId="47" applyNumberFormat="1" applyFont="1" applyBorder="1" applyAlignment="1" applyProtection="1">
      <alignment horizontal="left" vertical="center" wrapText="1"/>
    </xf>
    <xf numFmtId="0" fontId="18" fillId="0" borderId="23" xfId="47" applyNumberFormat="1" applyFont="1" applyBorder="1" applyAlignment="1" applyProtection="1">
      <alignment horizontal="left" vertical="center" wrapText="1"/>
    </xf>
    <xf numFmtId="165" fontId="10" fillId="0" borderId="0" xfId="0" applyNumberFormat="1" applyFont="1" applyAlignment="1" applyProtection="1">
      <alignment vertical="center"/>
      <protection locked="0"/>
    </xf>
    <xf numFmtId="49" fontId="24" fillId="0" borderId="24" xfId="41" applyNumberFormat="1" applyFont="1" applyBorder="1" applyAlignment="1" applyProtection="1">
      <alignment horizontal="center" vertical="center"/>
    </xf>
    <xf numFmtId="4" fontId="24" fillId="0" borderId="25" xfId="42" applyNumberFormat="1" applyFont="1" applyBorder="1" applyAlignment="1" applyProtection="1">
      <alignment horizontal="right" vertical="center" shrinkToFit="1"/>
    </xf>
    <xf numFmtId="49" fontId="25" fillId="0" borderId="24" xfId="49" applyNumberFormat="1" applyFont="1" applyBorder="1" applyAlignment="1" applyProtection="1">
      <alignment horizontal="center" vertical="center"/>
    </xf>
    <xf numFmtId="4" fontId="25" fillId="0" borderId="25" xfId="50" applyNumberFormat="1" applyFont="1" applyBorder="1" applyAlignment="1" applyProtection="1">
      <alignment horizontal="right" vertical="center" shrinkToFit="1"/>
    </xf>
    <xf numFmtId="49" fontId="26" fillId="0" borderId="24" xfId="49" applyNumberFormat="1" applyFont="1" applyBorder="1" applyAlignment="1" applyProtection="1">
      <alignment horizontal="center" vertical="center"/>
    </xf>
    <xf numFmtId="4" fontId="26" fillId="0" borderId="25" xfId="50" applyNumberFormat="1" applyFont="1" applyBorder="1" applyAlignment="1" applyProtection="1">
      <alignment horizontal="right" vertical="center" shrinkToFit="1"/>
    </xf>
    <xf numFmtId="49" fontId="27" fillId="0" borderId="24" xfId="49" applyNumberFormat="1" applyFont="1" applyBorder="1" applyAlignment="1" applyProtection="1">
      <alignment horizontal="center" vertical="center"/>
    </xf>
    <xf numFmtId="4" fontId="27" fillId="0" borderId="25" xfId="50" applyNumberFormat="1" applyFont="1" applyBorder="1" applyAlignment="1" applyProtection="1">
      <alignment horizontal="right" vertical="center" shrinkToFit="1"/>
    </xf>
    <xf numFmtId="49" fontId="28" fillId="0" borderId="24" xfId="49" applyNumberFormat="1" applyFont="1" applyBorder="1" applyAlignment="1" applyProtection="1">
      <alignment horizontal="center" vertical="center"/>
    </xf>
    <xf numFmtId="4" fontId="28" fillId="0" borderId="25" xfId="50" applyNumberFormat="1" applyFont="1" applyBorder="1" applyAlignment="1" applyProtection="1">
      <alignment horizontal="right" vertical="center" shrinkToFit="1"/>
    </xf>
    <xf numFmtId="49" fontId="29" fillId="0" borderId="24" xfId="49" applyNumberFormat="1" applyFont="1" applyBorder="1" applyAlignment="1" applyProtection="1">
      <alignment horizontal="center" vertical="center"/>
    </xf>
    <xf numFmtId="4" fontId="29" fillId="0" borderId="25" xfId="50" applyNumberFormat="1" applyFont="1" applyBorder="1" applyAlignment="1" applyProtection="1">
      <alignment horizontal="right" vertical="center" shrinkToFit="1"/>
    </xf>
    <xf numFmtId="49" fontId="30" fillId="0" borderId="24" xfId="49" applyNumberFormat="1" applyFont="1" applyBorder="1" applyAlignment="1" applyProtection="1">
      <alignment horizontal="center" vertical="center"/>
    </xf>
    <xf numFmtId="4" fontId="30" fillId="0" borderId="25" xfId="50" applyNumberFormat="1" applyFont="1" applyBorder="1" applyAlignment="1" applyProtection="1">
      <alignment horizontal="right" vertical="center" shrinkToFit="1"/>
    </xf>
    <xf numFmtId="49" fontId="31" fillId="0" borderId="24" xfId="49" applyNumberFormat="1" applyFont="1" applyBorder="1" applyAlignment="1" applyProtection="1">
      <alignment horizontal="center" vertical="center"/>
    </xf>
    <xf numFmtId="4" fontId="15" fillId="0" borderId="0" xfId="0" applyNumberFormat="1" applyFont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28" fillId="0" borderId="29" xfId="50" applyNumberFormat="1" applyFont="1" applyBorder="1" applyAlignment="1" applyProtection="1">
      <alignment horizontal="right" vertical="center" shrinkToFit="1"/>
    </xf>
    <xf numFmtId="4" fontId="28" fillId="0" borderId="30" xfId="50" applyNumberFormat="1" applyFont="1" applyBorder="1" applyAlignment="1" applyProtection="1">
      <alignment horizontal="right" vertical="center" shrinkToFit="1"/>
    </xf>
    <xf numFmtId="0" fontId="32" fillId="0" borderId="23" xfId="47" applyNumberFormat="1" applyFont="1" applyBorder="1" applyAlignment="1" applyProtection="1">
      <alignment horizontal="left" vertical="center" wrapText="1"/>
    </xf>
    <xf numFmtId="49" fontId="33" fillId="0" borderId="24" xfId="49" applyNumberFormat="1" applyFont="1" applyBorder="1" applyAlignment="1" applyProtection="1">
      <alignment horizontal="center" vertical="center"/>
    </xf>
    <xf numFmtId="4" fontId="33" fillId="0" borderId="25" xfId="50" applyNumberFormat="1" applyFont="1" applyBorder="1" applyAlignment="1" applyProtection="1">
      <alignment horizontal="right" vertical="center" shrinkToFit="1"/>
    </xf>
    <xf numFmtId="0" fontId="35" fillId="0" borderId="26" xfId="0" applyFont="1" applyBorder="1" applyAlignment="1">
      <alignment horizontal="center" vertical="center" wrapText="1"/>
    </xf>
    <xf numFmtId="2" fontId="16" fillId="0" borderId="0" xfId="0" applyNumberFormat="1" applyFont="1" applyAlignment="1" applyProtection="1">
      <alignment vertical="center"/>
      <protection locked="0"/>
    </xf>
    <xf numFmtId="2" fontId="10" fillId="0" borderId="0" xfId="0" applyNumberFormat="1" applyFont="1" applyAlignment="1" applyProtection="1">
      <alignment vertical="center"/>
      <protection locked="0"/>
    </xf>
    <xf numFmtId="4" fontId="28" fillId="2" borderId="25" xfId="50" applyNumberFormat="1" applyFont="1" applyFill="1" applyBorder="1" applyAlignment="1" applyProtection="1">
      <alignment horizontal="right" vertical="center" shrinkToFit="1"/>
    </xf>
    <xf numFmtId="166" fontId="28" fillId="0" borderId="25" xfId="50" applyNumberFormat="1" applyFont="1" applyBorder="1" applyAlignment="1" applyProtection="1">
      <alignment horizontal="right" vertical="center" shrinkToFit="1"/>
    </xf>
    <xf numFmtId="4" fontId="28" fillId="3" borderId="25" xfId="50" applyNumberFormat="1" applyFont="1" applyFill="1" applyBorder="1" applyAlignment="1" applyProtection="1">
      <alignment horizontal="right" vertical="center" shrinkToFit="1"/>
    </xf>
    <xf numFmtId="0" fontId="19" fillId="0" borderId="0" xfId="2" applyNumberFormat="1" applyFont="1" applyAlignment="1" applyProtection="1">
      <alignment horizontal="center" vertical="center" wrapText="1"/>
    </xf>
    <xf numFmtId="0" fontId="19" fillId="0" borderId="0" xfId="2" applyFont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9" fontId="9" fillId="0" borderId="28" xfId="18" applyNumberFormat="1" applyFont="1" applyBorder="1" applyAlignment="1" applyProtection="1">
      <alignment horizontal="right" vertical="center"/>
    </xf>
    <xf numFmtId="0" fontId="0" fillId="0" borderId="28" xfId="0" applyBorder="1" applyAlignment="1">
      <alignment vertical="center"/>
    </xf>
  </cellXfs>
  <cellStyles count="51"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9"/>
  <sheetViews>
    <sheetView tabSelected="1" zoomScale="75" zoomScaleNormal="75" workbookViewId="0">
      <selection activeCell="C156" sqref="C156"/>
    </sheetView>
  </sheetViews>
  <sheetFormatPr defaultRowHeight="15.75" x14ac:dyDescent="0.25"/>
  <cols>
    <col min="1" max="1" width="77.42578125" style="1" customWidth="1"/>
    <col min="2" max="2" width="35.7109375" style="6" customWidth="1"/>
    <col min="3" max="3" width="21.28515625" style="2" customWidth="1"/>
    <col min="4" max="4" width="22.28515625" style="19" customWidth="1"/>
    <col min="5" max="5" width="22.140625" style="4" customWidth="1"/>
    <col min="6" max="6" width="16.5703125" style="4" customWidth="1"/>
    <col min="7" max="7" width="16.140625" style="4" customWidth="1"/>
    <col min="8" max="8" width="16" style="4" customWidth="1"/>
    <col min="9" max="9" width="14.85546875" style="4" customWidth="1"/>
    <col min="10" max="16384" width="9.140625" style="4"/>
  </cols>
  <sheetData>
    <row r="1" spans="1:8" x14ac:dyDescent="0.25">
      <c r="C1" s="3"/>
    </row>
    <row r="2" spans="1:8" ht="60" customHeight="1" x14ac:dyDescent="0.25">
      <c r="A2" s="48" t="s">
        <v>289</v>
      </c>
      <c r="B2" s="49"/>
      <c r="C2" s="49"/>
      <c r="D2" s="50"/>
      <c r="E2" s="50"/>
    </row>
    <row r="3" spans="1:8" ht="14.1" customHeight="1" thickBot="1" x14ac:dyDescent="0.3">
      <c r="A3" s="5"/>
      <c r="B3" s="7"/>
      <c r="C3" s="51" t="s">
        <v>195</v>
      </c>
      <c r="D3" s="52"/>
      <c r="E3" s="52"/>
    </row>
    <row r="4" spans="1:8" ht="47.25" customHeight="1" thickBot="1" x14ac:dyDescent="0.3">
      <c r="A4" s="10" t="s">
        <v>201</v>
      </c>
      <c r="B4" s="10" t="s">
        <v>200</v>
      </c>
      <c r="C4" s="42" t="s">
        <v>248</v>
      </c>
      <c r="D4" s="42" t="s">
        <v>249</v>
      </c>
      <c r="E4" s="42" t="s">
        <v>290</v>
      </c>
    </row>
    <row r="5" spans="1:8" ht="17.25" customHeight="1" x14ac:dyDescent="0.25">
      <c r="A5" s="12" t="s">
        <v>202</v>
      </c>
      <c r="B5" s="20" t="s">
        <v>0</v>
      </c>
      <c r="C5" s="21">
        <f>C6+C134</f>
        <v>111645359.12777612</v>
      </c>
      <c r="D5" s="21">
        <f>D6+D134</f>
        <v>107939270.46970876</v>
      </c>
      <c r="E5" s="21">
        <f>E6+E134</f>
        <v>111408432.38</v>
      </c>
    </row>
    <row r="6" spans="1:8" ht="15" customHeight="1" x14ac:dyDescent="0.25">
      <c r="A6" s="13" t="s">
        <v>1</v>
      </c>
      <c r="B6" s="22" t="s">
        <v>2</v>
      </c>
      <c r="C6" s="23">
        <f>C7+C32+C38+C63+C81+C97+C101+C113+C129</f>
        <v>94719255.527776107</v>
      </c>
      <c r="D6" s="23">
        <f>D7+D32+D38+D63+D81+D97+D101+D113+D129</f>
        <v>95314578.469708756</v>
      </c>
      <c r="E6" s="23">
        <f>E7+E32+E38+E63+E81+E97+E101+E113+E129</f>
        <v>98782141.379999995</v>
      </c>
    </row>
    <row r="7" spans="1:8" ht="15" customHeight="1" x14ac:dyDescent="0.25">
      <c r="A7" s="14" t="s">
        <v>3</v>
      </c>
      <c r="B7" s="24" t="s">
        <v>4</v>
      </c>
      <c r="C7" s="25">
        <f>C8</f>
        <v>36300000</v>
      </c>
      <c r="D7" s="25">
        <f>D8</f>
        <v>37780000.000000007</v>
      </c>
      <c r="E7" s="25">
        <f>E8</f>
        <v>39100000</v>
      </c>
    </row>
    <row r="8" spans="1:8" ht="15" customHeight="1" x14ac:dyDescent="0.25">
      <c r="A8" s="13" t="s">
        <v>5</v>
      </c>
      <c r="B8" s="22" t="s">
        <v>6</v>
      </c>
      <c r="C8" s="23">
        <f>C9+C14+C19+C24+C28+C30</f>
        <v>36300000</v>
      </c>
      <c r="D8" s="23">
        <f t="shared" ref="D8:E8" si="0">D9+D14+D19+D24+D28+D30</f>
        <v>37780000.000000007</v>
      </c>
      <c r="E8" s="23">
        <f t="shared" si="0"/>
        <v>39100000</v>
      </c>
    </row>
    <row r="9" spans="1:8" s="8" customFormat="1" ht="63" x14ac:dyDescent="0.25">
      <c r="A9" s="15" t="s">
        <v>7</v>
      </c>
      <c r="B9" s="26" t="s">
        <v>8</v>
      </c>
      <c r="C9" s="27">
        <f>SUM(C10:C13)</f>
        <v>31637640.670000002</v>
      </c>
      <c r="D9" s="27">
        <f>SUM(D10:D13)</f>
        <v>32927549.98</v>
      </c>
      <c r="E9" s="27">
        <f>SUM(E10:E13)</f>
        <v>34078009.68</v>
      </c>
      <c r="F9" s="35"/>
      <c r="G9" s="35"/>
      <c r="H9" s="35"/>
    </row>
    <row r="10" spans="1:8" ht="94.5" x14ac:dyDescent="0.25">
      <c r="A10" s="16" t="s">
        <v>9</v>
      </c>
      <c r="B10" s="28" t="s">
        <v>10</v>
      </c>
      <c r="C10" s="29">
        <v>31637640.670000002</v>
      </c>
      <c r="D10" s="29">
        <v>32927549.98</v>
      </c>
      <c r="E10" s="29">
        <v>34078009.68</v>
      </c>
      <c r="F10" s="9"/>
    </row>
    <row r="11" spans="1:8" ht="91.5" hidden="1" customHeight="1" x14ac:dyDescent="0.25">
      <c r="A11" s="16" t="s">
        <v>11</v>
      </c>
      <c r="B11" s="28" t="s">
        <v>12</v>
      </c>
      <c r="C11" s="29"/>
      <c r="D11" s="29"/>
      <c r="E11" s="29"/>
    </row>
    <row r="12" spans="1:8" ht="94.5" hidden="1" x14ac:dyDescent="0.25">
      <c r="A12" s="16" t="s">
        <v>13</v>
      </c>
      <c r="B12" s="28" t="s">
        <v>14</v>
      </c>
      <c r="C12" s="29"/>
      <c r="D12" s="29"/>
      <c r="E12" s="29"/>
    </row>
    <row r="13" spans="1:8" ht="78.75" hidden="1" x14ac:dyDescent="0.25">
      <c r="A13" s="16" t="s">
        <v>15</v>
      </c>
      <c r="B13" s="28" t="s">
        <v>16</v>
      </c>
      <c r="C13" s="29"/>
      <c r="D13" s="29"/>
      <c r="E13" s="29"/>
    </row>
    <row r="14" spans="1:8" s="8" customFormat="1" ht="94.5" x14ac:dyDescent="0.25">
      <c r="A14" s="17" t="s">
        <v>17</v>
      </c>
      <c r="B14" s="30" t="s">
        <v>18</v>
      </c>
      <c r="C14" s="31">
        <f>SUM(C15:C18)</f>
        <v>16382.48</v>
      </c>
      <c r="D14" s="31">
        <f>SUM(D15:D18)</f>
        <v>17050.419999999998</v>
      </c>
      <c r="E14" s="31">
        <f>SUM(E15:E18)</f>
        <v>17646.150000000001</v>
      </c>
    </row>
    <row r="15" spans="1:8" ht="126" x14ac:dyDescent="0.25">
      <c r="A15" s="16" t="s">
        <v>19</v>
      </c>
      <c r="B15" s="28" t="s">
        <v>20</v>
      </c>
      <c r="C15" s="29">
        <v>16382.48</v>
      </c>
      <c r="D15" s="29">
        <v>17050.419999999998</v>
      </c>
      <c r="E15" s="29">
        <v>17646.150000000001</v>
      </c>
      <c r="F15" s="9"/>
    </row>
    <row r="16" spans="1:8" ht="110.25" hidden="1" x14ac:dyDescent="0.25">
      <c r="A16" s="16" t="s">
        <v>21</v>
      </c>
      <c r="B16" s="28" t="s">
        <v>22</v>
      </c>
      <c r="C16" s="29"/>
      <c r="D16" s="29"/>
      <c r="E16" s="29"/>
    </row>
    <row r="17" spans="1:8" ht="126" hidden="1" x14ac:dyDescent="0.25">
      <c r="A17" s="16" t="s">
        <v>182</v>
      </c>
      <c r="B17" s="28" t="s">
        <v>181</v>
      </c>
      <c r="C17" s="29"/>
      <c r="D17" s="29"/>
      <c r="E17" s="29"/>
    </row>
    <row r="18" spans="1:8" ht="110.25" hidden="1" x14ac:dyDescent="0.25">
      <c r="A18" s="16" t="s">
        <v>185</v>
      </c>
      <c r="B18" s="28" t="s">
        <v>183</v>
      </c>
      <c r="C18" s="29"/>
      <c r="D18" s="29"/>
      <c r="E18" s="29"/>
    </row>
    <row r="19" spans="1:8" s="9" customFormat="1" ht="47.25" x14ac:dyDescent="0.25">
      <c r="A19" s="17" t="s">
        <v>221</v>
      </c>
      <c r="B19" s="30" t="s">
        <v>260</v>
      </c>
      <c r="C19" s="31">
        <f>SUM(C20:C23)</f>
        <v>451427.43</v>
      </c>
      <c r="D19" s="31">
        <f>SUM(D20:D23)</f>
        <v>469832.74</v>
      </c>
      <c r="E19" s="31">
        <f>SUM(E20:E23)</f>
        <v>486248.24</v>
      </c>
      <c r="F19" s="43"/>
      <c r="G19" s="43"/>
      <c r="H19" s="43"/>
    </row>
    <row r="20" spans="1:8" ht="63" x14ac:dyDescent="0.25">
      <c r="A20" s="16" t="s">
        <v>23</v>
      </c>
      <c r="B20" s="28" t="s">
        <v>24</v>
      </c>
      <c r="C20" s="29">
        <v>451427.43</v>
      </c>
      <c r="D20" s="29">
        <v>469832.74</v>
      </c>
      <c r="E20" s="29">
        <v>486248.24</v>
      </c>
      <c r="F20" s="9"/>
    </row>
    <row r="21" spans="1:8" ht="47.25" hidden="1" x14ac:dyDescent="0.25">
      <c r="A21" s="16" t="s">
        <v>25</v>
      </c>
      <c r="B21" s="28" t="s">
        <v>26</v>
      </c>
      <c r="C21" s="29"/>
      <c r="D21" s="29"/>
      <c r="E21" s="29"/>
    </row>
    <row r="22" spans="1:8" ht="63" hidden="1" x14ac:dyDescent="0.25">
      <c r="A22" s="16" t="s">
        <v>27</v>
      </c>
      <c r="B22" s="28" t="s">
        <v>28</v>
      </c>
      <c r="C22" s="29"/>
      <c r="D22" s="29"/>
      <c r="E22" s="29"/>
    </row>
    <row r="23" spans="1:8" ht="47.25" hidden="1" x14ac:dyDescent="0.25">
      <c r="A23" s="16" t="s">
        <v>186</v>
      </c>
      <c r="B23" s="28" t="s">
        <v>184</v>
      </c>
      <c r="C23" s="29"/>
      <c r="D23" s="29"/>
      <c r="E23" s="29"/>
    </row>
    <row r="24" spans="1:8" s="9" customFormat="1" ht="78.75" x14ac:dyDescent="0.25">
      <c r="A24" s="17" t="s">
        <v>250</v>
      </c>
      <c r="B24" s="30" t="s">
        <v>261</v>
      </c>
      <c r="C24" s="31">
        <f>SUM(C25:C27)</f>
        <v>184665.7</v>
      </c>
      <c r="D24" s="31">
        <f t="shared" ref="D24:E24" si="1">SUM(D25:D27)</f>
        <v>192194.77</v>
      </c>
      <c r="E24" s="31">
        <f t="shared" si="1"/>
        <v>198909.88</v>
      </c>
      <c r="F24" s="43"/>
      <c r="G24" s="43"/>
      <c r="H24" s="43"/>
    </row>
    <row r="25" spans="1:8" ht="110.25" x14ac:dyDescent="0.25">
      <c r="A25" s="16" t="s">
        <v>254</v>
      </c>
      <c r="B25" s="28" t="s">
        <v>251</v>
      </c>
      <c r="C25" s="29">
        <v>184665.7</v>
      </c>
      <c r="D25" s="29">
        <v>192194.77</v>
      </c>
      <c r="E25" s="29">
        <v>198909.88</v>
      </c>
      <c r="F25" s="9"/>
    </row>
    <row r="26" spans="1:8" ht="94.5" hidden="1" x14ac:dyDescent="0.25">
      <c r="A26" s="16" t="s">
        <v>255</v>
      </c>
      <c r="B26" s="28" t="s">
        <v>252</v>
      </c>
      <c r="C26" s="29"/>
      <c r="D26" s="29"/>
      <c r="E26" s="29"/>
    </row>
    <row r="27" spans="1:8" ht="110.25" hidden="1" x14ac:dyDescent="0.25">
      <c r="A27" s="16" t="s">
        <v>256</v>
      </c>
      <c r="B27" s="28" t="s">
        <v>253</v>
      </c>
      <c r="C27" s="29"/>
      <c r="D27" s="29"/>
      <c r="E27" s="29"/>
    </row>
    <row r="28" spans="1:8" ht="47.25" x14ac:dyDescent="0.25">
      <c r="A28" s="17" t="s">
        <v>291</v>
      </c>
      <c r="B28" s="30" t="s">
        <v>292</v>
      </c>
      <c r="C28" s="31">
        <f>C29</f>
        <v>1793895.35</v>
      </c>
      <c r="D28" s="31">
        <f>D29</f>
        <v>1867034.88</v>
      </c>
      <c r="E28" s="31">
        <f>E29</f>
        <v>1932267.44</v>
      </c>
      <c r="F28" s="44"/>
      <c r="G28" s="44"/>
      <c r="H28" s="44"/>
    </row>
    <row r="29" spans="1:8" ht="78.75" x14ac:dyDescent="0.25">
      <c r="A29" s="16" t="s">
        <v>293</v>
      </c>
      <c r="B29" s="28" t="s">
        <v>294</v>
      </c>
      <c r="C29" s="29">
        <v>1793895.35</v>
      </c>
      <c r="D29" s="29">
        <v>1867034.88</v>
      </c>
      <c r="E29" s="29">
        <v>1932267.44</v>
      </c>
      <c r="F29" s="9"/>
    </row>
    <row r="30" spans="1:8" ht="47.25" x14ac:dyDescent="0.25">
      <c r="A30" s="17" t="s">
        <v>295</v>
      </c>
      <c r="B30" s="30" t="s">
        <v>296</v>
      </c>
      <c r="C30" s="31">
        <f>C31</f>
        <v>2215988.37</v>
      </c>
      <c r="D30" s="31">
        <f>D31</f>
        <v>2306337.21</v>
      </c>
      <c r="E30" s="31">
        <f>E31</f>
        <v>2386918.61</v>
      </c>
      <c r="F30" s="44"/>
      <c r="G30" s="44"/>
      <c r="H30" s="44"/>
    </row>
    <row r="31" spans="1:8" ht="78.75" x14ac:dyDescent="0.25">
      <c r="A31" s="16" t="s">
        <v>297</v>
      </c>
      <c r="B31" s="28" t="s">
        <v>298</v>
      </c>
      <c r="C31" s="29">
        <v>2215988.37</v>
      </c>
      <c r="D31" s="29">
        <v>2306337.21</v>
      </c>
      <c r="E31" s="29">
        <v>2386918.61</v>
      </c>
    </row>
    <row r="32" spans="1:8" ht="31.5" x14ac:dyDescent="0.25">
      <c r="A32" s="14" t="s">
        <v>29</v>
      </c>
      <c r="B32" s="24" t="s">
        <v>30</v>
      </c>
      <c r="C32" s="25">
        <f>C33</f>
        <v>2561655.5272261072</v>
      </c>
      <c r="D32" s="25">
        <f>D33</f>
        <v>2674778.4709237404</v>
      </c>
      <c r="E32" s="25">
        <f>E33</f>
        <v>2730041.38</v>
      </c>
    </row>
    <row r="33" spans="1:8" ht="31.5" x14ac:dyDescent="0.25">
      <c r="A33" s="13" t="s">
        <v>31</v>
      </c>
      <c r="B33" s="22" t="s">
        <v>32</v>
      </c>
      <c r="C33" s="23">
        <f>SUM(C34:C37)</f>
        <v>2561655.5272261072</v>
      </c>
      <c r="D33" s="23">
        <f>SUM(D34:D37)</f>
        <v>2674778.4709237404</v>
      </c>
      <c r="E33" s="23">
        <f>SUM(E34:E37)</f>
        <v>2730041.38</v>
      </c>
    </row>
    <row r="34" spans="1:8" ht="63" x14ac:dyDescent="0.25">
      <c r="A34" s="18" t="s">
        <v>33</v>
      </c>
      <c r="B34" s="32" t="s">
        <v>285</v>
      </c>
      <c r="C34" s="33">
        <f>2561655.53*47.36514316/100</f>
        <v>1213331.8090505567</v>
      </c>
      <c r="D34" s="33">
        <f>2674778.47*47.36514321/100</f>
        <v>1266912.652865747</v>
      </c>
      <c r="E34" s="33">
        <v>1293088.02</v>
      </c>
    </row>
    <row r="35" spans="1:8" ht="78.75" x14ac:dyDescent="0.25">
      <c r="A35" s="18" t="s">
        <v>34</v>
      </c>
      <c r="B35" s="32" t="s">
        <v>286</v>
      </c>
      <c r="C35" s="33">
        <f>2561655.53*0.319222026/100</f>
        <v>8177.3686820070361</v>
      </c>
      <c r="D35" s="33">
        <f>2674778.47*0.319222026/100</f>
        <v>8538.4820229458037</v>
      </c>
      <c r="E35" s="33">
        <v>8714.89</v>
      </c>
    </row>
    <row r="36" spans="1:8" ht="63" x14ac:dyDescent="0.25">
      <c r="A36" s="18" t="s">
        <v>35</v>
      </c>
      <c r="B36" s="32" t="s">
        <v>287</v>
      </c>
      <c r="C36" s="33">
        <f>2561655.53*56.8345686/100</f>
        <v>1455905.8694935434</v>
      </c>
      <c r="D36" s="33">
        <f>2674778.47*56.83456866/100</f>
        <v>1520198.8060350479</v>
      </c>
      <c r="E36" s="33">
        <v>1551607.24</v>
      </c>
    </row>
    <row r="37" spans="1:8" ht="63" x14ac:dyDescent="0.25">
      <c r="A37" s="18" t="s">
        <v>36</v>
      </c>
      <c r="B37" s="32" t="s">
        <v>288</v>
      </c>
      <c r="C37" s="33">
        <f>-34690.48-81069.04</f>
        <v>-115759.51999999999</v>
      </c>
      <c r="D37" s="33">
        <v>-120871.47</v>
      </c>
      <c r="E37" s="33">
        <v>-123368.77</v>
      </c>
    </row>
    <row r="38" spans="1:8" ht="18.75" x14ac:dyDescent="0.25">
      <c r="A38" s="14" t="s">
        <v>37</v>
      </c>
      <c r="B38" s="24" t="s">
        <v>38</v>
      </c>
      <c r="C38" s="25">
        <f>C39+C58</f>
        <v>28107600</v>
      </c>
      <c r="D38" s="25">
        <f>D39+D58</f>
        <v>29509800</v>
      </c>
      <c r="E38" s="25">
        <f>E39+E58</f>
        <v>30982100</v>
      </c>
    </row>
    <row r="39" spans="1:8" ht="31.5" x14ac:dyDescent="0.25">
      <c r="A39" s="13" t="s">
        <v>39</v>
      </c>
      <c r="B39" s="22" t="s">
        <v>40</v>
      </c>
      <c r="C39" s="23">
        <f>C40+C48+C54</f>
        <v>28078600</v>
      </c>
      <c r="D39" s="23">
        <f>D40+D48+D54</f>
        <v>29480800</v>
      </c>
      <c r="E39" s="23">
        <f>E40+E48+E54</f>
        <v>30953100</v>
      </c>
    </row>
    <row r="40" spans="1:8" ht="31.5" x14ac:dyDescent="0.25">
      <c r="A40" s="17" t="s">
        <v>41</v>
      </c>
      <c r="B40" s="30" t="s">
        <v>42</v>
      </c>
      <c r="C40" s="31">
        <f>C41+C45</f>
        <v>14605398</v>
      </c>
      <c r="D40" s="31">
        <f>D41+D45</f>
        <v>15334684</v>
      </c>
      <c r="E40" s="31">
        <f>E41+E45</f>
        <v>16100513</v>
      </c>
      <c r="F40" s="36"/>
      <c r="G40" s="36"/>
      <c r="H40" s="36"/>
    </row>
    <row r="41" spans="1:8" ht="31.5" x14ac:dyDescent="0.25">
      <c r="A41" s="16" t="s">
        <v>41</v>
      </c>
      <c r="B41" s="28" t="s">
        <v>43</v>
      </c>
      <c r="C41" s="29">
        <f>SUM(C42:C44)</f>
        <v>14605368</v>
      </c>
      <c r="D41" s="29">
        <f t="shared" ref="D41:E41" si="2">SUM(D42:D44)</f>
        <v>15334654</v>
      </c>
      <c r="E41" s="29">
        <f t="shared" si="2"/>
        <v>16100483</v>
      </c>
    </row>
    <row r="42" spans="1:8" ht="63" x14ac:dyDescent="0.25">
      <c r="A42" s="16" t="s">
        <v>44</v>
      </c>
      <c r="B42" s="28" t="s">
        <v>45</v>
      </c>
      <c r="C42" s="29">
        <v>14604818</v>
      </c>
      <c r="D42" s="29">
        <v>15334104</v>
      </c>
      <c r="E42" s="29">
        <v>16099933</v>
      </c>
      <c r="G42" s="36"/>
    </row>
    <row r="43" spans="1:8" ht="31.5" hidden="1" x14ac:dyDescent="0.25">
      <c r="A43" s="16" t="s">
        <v>46</v>
      </c>
      <c r="B43" s="28" t="s">
        <v>47</v>
      </c>
      <c r="C43" s="29"/>
      <c r="D43" s="29"/>
      <c r="E43" s="29"/>
    </row>
    <row r="44" spans="1:8" ht="63" x14ac:dyDescent="0.25">
      <c r="A44" s="16" t="s">
        <v>48</v>
      </c>
      <c r="B44" s="28" t="s">
        <v>49</v>
      </c>
      <c r="C44" s="29">
        <v>550</v>
      </c>
      <c r="D44" s="37">
        <v>550</v>
      </c>
      <c r="E44" s="29">
        <v>550</v>
      </c>
    </row>
    <row r="45" spans="1:8" ht="47.25" x14ac:dyDescent="0.25">
      <c r="A45" s="16" t="s">
        <v>262</v>
      </c>
      <c r="B45" s="28" t="s">
        <v>257</v>
      </c>
      <c r="C45" s="29">
        <f>SUM(C46:C47)</f>
        <v>30</v>
      </c>
      <c r="D45" s="38">
        <f t="shared" ref="D45:E45" si="3">SUM(D46:D47)</f>
        <v>30</v>
      </c>
      <c r="E45" s="29">
        <f t="shared" si="3"/>
        <v>30</v>
      </c>
    </row>
    <row r="46" spans="1:8" ht="63" x14ac:dyDescent="0.25">
      <c r="A46" s="16" t="s">
        <v>263</v>
      </c>
      <c r="B46" s="28" t="s">
        <v>258</v>
      </c>
      <c r="C46" s="29">
        <v>30</v>
      </c>
      <c r="D46" s="29">
        <v>30</v>
      </c>
      <c r="E46" s="29">
        <v>30</v>
      </c>
      <c r="G46" s="36"/>
    </row>
    <row r="47" spans="1:8" ht="47.25" hidden="1" x14ac:dyDescent="0.25">
      <c r="A47" s="16" t="s">
        <v>264</v>
      </c>
      <c r="B47" s="28" t="s">
        <v>259</v>
      </c>
      <c r="C47" s="29"/>
      <c r="D47" s="29"/>
      <c r="E47" s="29"/>
    </row>
    <row r="48" spans="1:8" ht="31.5" x14ac:dyDescent="0.25">
      <c r="A48" s="17" t="s">
        <v>50</v>
      </c>
      <c r="B48" s="30" t="s">
        <v>51</v>
      </c>
      <c r="C48" s="31">
        <f>C49</f>
        <v>13473202</v>
      </c>
      <c r="D48" s="31">
        <f>D49</f>
        <v>14146116</v>
      </c>
      <c r="E48" s="31">
        <f>E49</f>
        <v>14852587</v>
      </c>
    </row>
    <row r="49" spans="1:5" ht="63" x14ac:dyDescent="0.25">
      <c r="A49" s="16" t="s">
        <v>52</v>
      </c>
      <c r="B49" s="28" t="s">
        <v>53</v>
      </c>
      <c r="C49" s="29">
        <f>SUM(C50:C51)</f>
        <v>13473202</v>
      </c>
      <c r="D49" s="29">
        <f>SUM(D50:D51)</f>
        <v>14146116</v>
      </c>
      <c r="E49" s="29">
        <f>SUM(E50:E51)</f>
        <v>14852587</v>
      </c>
    </row>
    <row r="50" spans="1:5" ht="63" x14ac:dyDescent="0.25">
      <c r="A50" s="16" t="s">
        <v>54</v>
      </c>
      <c r="B50" s="28" t="s">
        <v>55</v>
      </c>
      <c r="C50" s="29">
        <f>28078600-14605398</f>
        <v>13473202</v>
      </c>
      <c r="D50" s="29">
        <f>29480800-15334684</f>
        <v>14146116</v>
      </c>
      <c r="E50" s="29">
        <f>30953100-16100513</f>
        <v>14852587</v>
      </c>
    </row>
    <row r="51" spans="1:5" ht="47.25" hidden="1" x14ac:dyDescent="0.25">
      <c r="A51" s="16" t="s">
        <v>56</v>
      </c>
      <c r="B51" s="28" t="s">
        <v>57</v>
      </c>
      <c r="C51" s="29"/>
      <c r="D51" s="29"/>
      <c r="E51" s="29"/>
    </row>
    <row r="52" spans="1:5" ht="63" hidden="1" x14ac:dyDescent="0.25">
      <c r="A52" s="16" t="s">
        <v>58</v>
      </c>
      <c r="B52" s="28" t="s">
        <v>59</v>
      </c>
      <c r="C52" s="29"/>
      <c r="D52" s="29"/>
      <c r="E52" s="29"/>
    </row>
    <row r="53" spans="1:5" ht="47.25" hidden="1" x14ac:dyDescent="0.25">
      <c r="A53" s="16" t="s">
        <v>187</v>
      </c>
      <c r="B53" s="28" t="s">
        <v>188</v>
      </c>
      <c r="C53" s="29"/>
      <c r="D53" s="29"/>
      <c r="E53" s="29"/>
    </row>
    <row r="54" spans="1:5" ht="31.5" hidden="1" x14ac:dyDescent="0.25">
      <c r="A54" s="17" t="s">
        <v>60</v>
      </c>
      <c r="B54" s="30" t="s">
        <v>61</v>
      </c>
      <c r="C54" s="31">
        <f>SUM(C55:C57)</f>
        <v>0</v>
      </c>
      <c r="D54" s="31">
        <f>SUM(D55:D57)</f>
        <v>0</v>
      </c>
      <c r="E54" s="31">
        <f>SUM(E55:E57)</f>
        <v>0</v>
      </c>
    </row>
    <row r="55" spans="1:5" ht="31.5" hidden="1" x14ac:dyDescent="0.25">
      <c r="A55" s="16" t="s">
        <v>199</v>
      </c>
      <c r="B55" s="28" t="s">
        <v>198</v>
      </c>
      <c r="C55" s="29"/>
      <c r="D55" s="29"/>
      <c r="E55" s="29"/>
    </row>
    <row r="56" spans="1:5" ht="31.5" hidden="1" x14ac:dyDescent="0.25">
      <c r="A56" s="16" t="s">
        <v>62</v>
      </c>
      <c r="B56" s="28" t="s">
        <v>63</v>
      </c>
      <c r="C56" s="29"/>
      <c r="D56" s="29"/>
      <c r="E56" s="29"/>
    </row>
    <row r="57" spans="1:5" ht="47.25" hidden="1" x14ac:dyDescent="0.25">
      <c r="A57" s="16" t="s">
        <v>197</v>
      </c>
      <c r="B57" s="28" t="s">
        <v>196</v>
      </c>
      <c r="C57" s="29"/>
      <c r="D57" s="29"/>
      <c r="E57" s="29"/>
    </row>
    <row r="58" spans="1:5" ht="18.75" x14ac:dyDescent="0.25">
      <c r="A58" s="13" t="s">
        <v>64</v>
      </c>
      <c r="B58" s="22" t="s">
        <v>65</v>
      </c>
      <c r="C58" s="23">
        <f>C59</f>
        <v>29000</v>
      </c>
      <c r="D58" s="23">
        <f>D59</f>
        <v>29000</v>
      </c>
      <c r="E58" s="23">
        <f>E59</f>
        <v>29000</v>
      </c>
    </row>
    <row r="59" spans="1:5" ht="18.75" x14ac:dyDescent="0.25">
      <c r="A59" s="16" t="s">
        <v>64</v>
      </c>
      <c r="B59" s="28" t="s">
        <v>66</v>
      </c>
      <c r="C59" s="29">
        <f>SUM(C60:C62)</f>
        <v>29000</v>
      </c>
      <c r="D59" s="29">
        <f>SUM(D60:D62)</f>
        <v>29000</v>
      </c>
      <c r="E59" s="29">
        <f>SUM(E60:E62)</f>
        <v>29000</v>
      </c>
    </row>
    <row r="60" spans="1:5" ht="47.25" x14ac:dyDescent="0.25">
      <c r="A60" s="16" t="s">
        <v>67</v>
      </c>
      <c r="B60" s="28" t="s">
        <v>68</v>
      </c>
      <c r="C60" s="29">
        <v>29000</v>
      </c>
      <c r="D60" s="29">
        <v>29000</v>
      </c>
      <c r="E60" s="29">
        <v>29000</v>
      </c>
    </row>
    <row r="61" spans="1:5" ht="47.25" hidden="1" x14ac:dyDescent="0.25">
      <c r="A61" s="16" t="s">
        <v>203</v>
      </c>
      <c r="B61" s="28" t="s">
        <v>204</v>
      </c>
      <c r="C61" s="29"/>
      <c r="D61" s="29"/>
      <c r="E61" s="29"/>
    </row>
    <row r="62" spans="1:5" ht="78.75" hidden="1" x14ac:dyDescent="0.25">
      <c r="A62" s="16" t="s">
        <v>206</v>
      </c>
      <c r="B62" s="28" t="s">
        <v>205</v>
      </c>
      <c r="C62" s="29"/>
      <c r="D62" s="29"/>
      <c r="E62" s="29"/>
    </row>
    <row r="63" spans="1:5" ht="18.75" x14ac:dyDescent="0.25">
      <c r="A63" s="14" t="s">
        <v>69</v>
      </c>
      <c r="B63" s="24" t="s">
        <v>70</v>
      </c>
      <c r="C63" s="25">
        <f>C64+C68</f>
        <v>20350000.000550002</v>
      </c>
      <c r="D63" s="25">
        <f>D64+D68</f>
        <v>20549999.998785</v>
      </c>
      <c r="E63" s="25">
        <f>E64+E68</f>
        <v>21170000</v>
      </c>
    </row>
    <row r="64" spans="1:5" ht="18.75" x14ac:dyDescent="0.25">
      <c r="A64" s="13" t="s">
        <v>71</v>
      </c>
      <c r="B64" s="22" t="s">
        <v>72</v>
      </c>
      <c r="C64" s="23">
        <f>C65</f>
        <v>6500000.0005500009</v>
      </c>
      <c r="D64" s="23">
        <f>D65</f>
        <v>6549999.9987850003</v>
      </c>
      <c r="E64" s="23">
        <f>E65</f>
        <v>6600000</v>
      </c>
    </row>
    <row r="65" spans="1:5" ht="47.25" x14ac:dyDescent="0.25">
      <c r="A65" s="16" t="s">
        <v>73</v>
      </c>
      <c r="B65" s="28" t="s">
        <v>74</v>
      </c>
      <c r="C65" s="29">
        <f>SUM(C66:C67)</f>
        <v>6500000.0005500009</v>
      </c>
      <c r="D65" s="29">
        <f>SUM(D66:D67)</f>
        <v>6549999.9987850003</v>
      </c>
      <c r="E65" s="29">
        <f>SUM(E66:E67)</f>
        <v>6600000</v>
      </c>
    </row>
    <row r="66" spans="1:5" ht="78.75" x14ac:dyDescent="0.25">
      <c r="A66" s="16" t="s">
        <v>75</v>
      </c>
      <c r="B66" s="28" t="s">
        <v>76</v>
      </c>
      <c r="C66" s="29">
        <f>6500000*98.86717647/100</f>
        <v>6426366.4705500007</v>
      </c>
      <c r="D66" s="29">
        <f>6550000*98.86717647/100</f>
        <v>6475800.0587849999</v>
      </c>
      <c r="E66" s="46">
        <v>6525233.6500000004</v>
      </c>
    </row>
    <row r="67" spans="1:5" ht="47.25" x14ac:dyDescent="0.25">
      <c r="A67" s="16" t="s">
        <v>77</v>
      </c>
      <c r="B67" s="28" t="s">
        <v>78</v>
      </c>
      <c r="C67" s="29">
        <f>6500000-6426366.47</f>
        <v>73633.530000000261</v>
      </c>
      <c r="D67" s="29">
        <f>6550000-6475800.06</f>
        <v>74199.94000000041</v>
      </c>
      <c r="E67" s="29">
        <f>6600000-6525233.65</f>
        <v>74766.349999999627</v>
      </c>
    </row>
    <row r="68" spans="1:5" ht="18.75" x14ac:dyDescent="0.25">
      <c r="A68" s="13" t="s">
        <v>79</v>
      </c>
      <c r="B68" s="22" t="s">
        <v>80</v>
      </c>
      <c r="C68" s="23">
        <f>C69+C75</f>
        <v>13850000</v>
      </c>
      <c r="D68" s="23">
        <f>D69+D75</f>
        <v>14000000</v>
      </c>
      <c r="E68" s="23">
        <f>E69+E75</f>
        <v>14570000</v>
      </c>
    </row>
    <row r="69" spans="1:5" ht="18.75" x14ac:dyDescent="0.25">
      <c r="A69" s="16" t="s">
        <v>81</v>
      </c>
      <c r="B69" s="28" t="s">
        <v>82</v>
      </c>
      <c r="C69" s="29">
        <f>C70</f>
        <v>9600000</v>
      </c>
      <c r="D69" s="29">
        <f>D70</f>
        <v>9740000</v>
      </c>
      <c r="E69" s="29">
        <f>E70</f>
        <v>10220000</v>
      </c>
    </row>
    <row r="70" spans="1:5" ht="31.5" x14ac:dyDescent="0.25">
      <c r="A70" s="15" t="s">
        <v>83</v>
      </c>
      <c r="B70" s="26" t="s">
        <v>84</v>
      </c>
      <c r="C70" s="27">
        <f>SUM(C71:C74)</f>
        <v>9600000</v>
      </c>
      <c r="D70" s="27">
        <f>SUM(D71:D74)</f>
        <v>9740000</v>
      </c>
      <c r="E70" s="27">
        <f>SUM(E71:E74)</f>
        <v>10220000</v>
      </c>
    </row>
    <row r="71" spans="1:5" ht="63" x14ac:dyDescent="0.25">
      <c r="A71" s="16" t="s">
        <v>85</v>
      </c>
      <c r="B71" s="28" t="s">
        <v>86</v>
      </c>
      <c r="C71" s="29">
        <v>9316773</v>
      </c>
      <c r="D71" s="29">
        <v>9452643</v>
      </c>
      <c r="E71" s="29">
        <v>9918418</v>
      </c>
    </row>
    <row r="72" spans="1:5" ht="47.25" x14ac:dyDescent="0.25">
      <c r="A72" s="16" t="s">
        <v>87</v>
      </c>
      <c r="B72" s="28" t="s">
        <v>88</v>
      </c>
      <c r="C72" s="29">
        <v>283218</v>
      </c>
      <c r="D72" s="29">
        <v>287346</v>
      </c>
      <c r="E72" s="29">
        <v>301509</v>
      </c>
    </row>
    <row r="73" spans="1:5" ht="63" x14ac:dyDescent="0.25">
      <c r="A73" s="16" t="s">
        <v>89</v>
      </c>
      <c r="B73" s="28" t="s">
        <v>90</v>
      </c>
      <c r="C73" s="29">
        <f>9600000-9599991</f>
        <v>9</v>
      </c>
      <c r="D73" s="29">
        <f>9740000-9739989</f>
        <v>11</v>
      </c>
      <c r="E73" s="29">
        <f>10220000-10219927</f>
        <v>73</v>
      </c>
    </row>
    <row r="74" spans="1:5" ht="31.5" hidden="1" x14ac:dyDescent="0.25">
      <c r="A74" s="16" t="s">
        <v>189</v>
      </c>
      <c r="B74" s="28" t="s">
        <v>190</v>
      </c>
      <c r="C74" s="29">
        <v>0</v>
      </c>
      <c r="D74" s="29">
        <v>0</v>
      </c>
      <c r="E74" s="29">
        <v>0</v>
      </c>
    </row>
    <row r="75" spans="1:5" ht="18.75" x14ac:dyDescent="0.25">
      <c r="A75" s="16" t="s">
        <v>91</v>
      </c>
      <c r="B75" s="28" t="s">
        <v>92</v>
      </c>
      <c r="C75" s="29">
        <f>C76</f>
        <v>4250000</v>
      </c>
      <c r="D75" s="29">
        <f>D76</f>
        <v>4260000</v>
      </c>
      <c r="E75" s="29">
        <f>E76</f>
        <v>4350000</v>
      </c>
    </row>
    <row r="76" spans="1:5" ht="31.5" x14ac:dyDescent="0.25">
      <c r="A76" s="15" t="s">
        <v>93</v>
      </c>
      <c r="B76" s="26" t="s">
        <v>94</v>
      </c>
      <c r="C76" s="27">
        <f>SUM(C77:C80)</f>
        <v>4250000</v>
      </c>
      <c r="D76" s="27">
        <f>SUM(D77:D80)</f>
        <v>4260000</v>
      </c>
      <c r="E76" s="27">
        <f>SUM(E77:E80)</f>
        <v>4350000</v>
      </c>
    </row>
    <row r="77" spans="1:5" ht="63" x14ac:dyDescent="0.25">
      <c r="A77" s="16" t="s">
        <v>95</v>
      </c>
      <c r="B77" s="28" t="s">
        <v>96</v>
      </c>
      <c r="C77" s="29">
        <f>4250000*98.47/100</f>
        <v>4184975</v>
      </c>
      <c r="D77" s="29">
        <f>1260000*98.47/100</f>
        <v>1240722</v>
      </c>
      <c r="E77" s="29">
        <f>4350000*98.47/100</f>
        <v>4283445</v>
      </c>
    </row>
    <row r="78" spans="1:5" ht="47.25" x14ac:dyDescent="0.25">
      <c r="A78" s="16" t="s">
        <v>97</v>
      </c>
      <c r="B78" s="28" t="s">
        <v>98</v>
      </c>
      <c r="C78" s="29">
        <f>4250000-4184975</f>
        <v>65025</v>
      </c>
      <c r="D78" s="29">
        <f>4260000-1240722</f>
        <v>3019278</v>
      </c>
      <c r="E78" s="29">
        <f>4350000-4283445</f>
        <v>66555</v>
      </c>
    </row>
    <row r="79" spans="1:5" ht="63" hidden="1" x14ac:dyDescent="0.25">
      <c r="A79" s="16" t="s">
        <v>193</v>
      </c>
      <c r="B79" s="28" t="s">
        <v>191</v>
      </c>
      <c r="C79" s="29"/>
      <c r="D79" s="29"/>
      <c r="E79" s="29"/>
    </row>
    <row r="80" spans="1:5" ht="31.5" hidden="1" x14ac:dyDescent="0.25">
      <c r="A80" s="16" t="s">
        <v>194</v>
      </c>
      <c r="B80" s="28" t="s">
        <v>192</v>
      </c>
      <c r="C80" s="29"/>
      <c r="D80" s="29"/>
      <c r="E80" s="29"/>
    </row>
    <row r="81" spans="1:5" ht="47.25" x14ac:dyDescent="0.25">
      <c r="A81" s="14" t="s">
        <v>99</v>
      </c>
      <c r="B81" s="24" t="s">
        <v>100</v>
      </c>
      <c r="C81" s="25">
        <f>C82+C91+C94</f>
        <v>2300000</v>
      </c>
      <c r="D81" s="25">
        <f>D82+D91+D94</f>
        <v>2300000</v>
      </c>
      <c r="E81" s="25">
        <f>E82+E91+E94</f>
        <v>2300000</v>
      </c>
    </row>
    <row r="82" spans="1:5" ht="78.75" x14ac:dyDescent="0.25">
      <c r="A82" s="15" t="s">
        <v>101</v>
      </c>
      <c r="B82" s="26" t="s">
        <v>102</v>
      </c>
      <c r="C82" s="27">
        <f>C83+C85+C87+C89</f>
        <v>2300000</v>
      </c>
      <c r="D82" s="27">
        <f>D83+D85+D87+D89</f>
        <v>2300000</v>
      </c>
      <c r="E82" s="27">
        <f>E83+E85+E87+E89</f>
        <v>2300000</v>
      </c>
    </row>
    <row r="83" spans="1:5" ht="63" x14ac:dyDescent="0.25">
      <c r="A83" s="17" t="s">
        <v>103</v>
      </c>
      <c r="B83" s="30" t="s">
        <v>104</v>
      </c>
      <c r="C83" s="31">
        <f>C84</f>
        <v>900000</v>
      </c>
      <c r="D83" s="31">
        <f>D84</f>
        <v>900000</v>
      </c>
      <c r="E83" s="31">
        <f>E84</f>
        <v>900000</v>
      </c>
    </row>
    <row r="84" spans="1:5" ht="78.75" x14ac:dyDescent="0.25">
      <c r="A84" s="16" t="s">
        <v>105</v>
      </c>
      <c r="B84" s="28" t="s">
        <v>106</v>
      </c>
      <c r="C84" s="29">
        <v>900000</v>
      </c>
      <c r="D84" s="29">
        <v>900000</v>
      </c>
      <c r="E84" s="29">
        <v>900000</v>
      </c>
    </row>
    <row r="85" spans="1:5" ht="78.75" x14ac:dyDescent="0.25">
      <c r="A85" s="17" t="s">
        <v>107</v>
      </c>
      <c r="B85" s="30" t="s">
        <v>108</v>
      </c>
      <c r="C85" s="31">
        <f>C86</f>
        <v>300000</v>
      </c>
      <c r="D85" s="31">
        <f>D86</f>
        <v>300000</v>
      </c>
      <c r="E85" s="31">
        <f>E86</f>
        <v>300000</v>
      </c>
    </row>
    <row r="86" spans="1:5" ht="63" x14ac:dyDescent="0.25">
      <c r="A86" s="16" t="s">
        <v>109</v>
      </c>
      <c r="B86" s="28" t="s">
        <v>110</v>
      </c>
      <c r="C86" s="29">
        <v>300000</v>
      </c>
      <c r="D86" s="29">
        <v>300000</v>
      </c>
      <c r="E86" s="29">
        <v>300000</v>
      </c>
    </row>
    <row r="87" spans="1:5" ht="78.75" hidden="1" x14ac:dyDescent="0.25">
      <c r="A87" s="17" t="s">
        <v>111</v>
      </c>
      <c r="B87" s="30" t="s">
        <v>112</v>
      </c>
      <c r="C87" s="31">
        <f>C88</f>
        <v>0</v>
      </c>
      <c r="D87" s="31">
        <f>D88</f>
        <v>0</v>
      </c>
      <c r="E87" s="31">
        <f>E88</f>
        <v>0</v>
      </c>
    </row>
    <row r="88" spans="1:5" ht="63" hidden="1" x14ac:dyDescent="0.25">
      <c r="A88" s="16" t="s">
        <v>113</v>
      </c>
      <c r="B88" s="28" t="s">
        <v>114</v>
      </c>
      <c r="C88" s="29">
        <v>0</v>
      </c>
      <c r="D88" s="29">
        <v>0</v>
      </c>
      <c r="E88" s="29">
        <v>0</v>
      </c>
    </row>
    <row r="89" spans="1:5" ht="31.5" x14ac:dyDescent="0.25">
      <c r="A89" s="17" t="s">
        <v>115</v>
      </c>
      <c r="B89" s="30" t="s">
        <v>116</v>
      </c>
      <c r="C89" s="31">
        <f>C90</f>
        <v>1100000</v>
      </c>
      <c r="D89" s="31">
        <f>D90</f>
        <v>1100000</v>
      </c>
      <c r="E89" s="31">
        <f>E90</f>
        <v>1100000</v>
      </c>
    </row>
    <row r="90" spans="1:5" ht="31.5" x14ac:dyDescent="0.25">
      <c r="A90" s="18" t="s">
        <v>117</v>
      </c>
      <c r="B90" s="32" t="s">
        <v>118</v>
      </c>
      <c r="C90" s="33">
        <v>1100000</v>
      </c>
      <c r="D90" s="33">
        <v>1100000</v>
      </c>
      <c r="E90" s="33">
        <v>1100000</v>
      </c>
    </row>
    <row r="91" spans="1:5" ht="18.75" hidden="1" x14ac:dyDescent="0.25">
      <c r="A91" s="15" t="s">
        <v>119</v>
      </c>
      <c r="B91" s="26" t="s">
        <v>120</v>
      </c>
      <c r="C91" s="27">
        <f t="shared" ref="C91:E92" si="4">C92</f>
        <v>0</v>
      </c>
      <c r="D91" s="27">
        <f t="shared" si="4"/>
        <v>0</v>
      </c>
      <c r="E91" s="27">
        <f t="shared" si="4"/>
        <v>0</v>
      </c>
    </row>
    <row r="92" spans="1:5" ht="47.25" hidden="1" x14ac:dyDescent="0.25">
      <c r="A92" s="16" t="s">
        <v>121</v>
      </c>
      <c r="B92" s="28" t="s">
        <v>122</v>
      </c>
      <c r="C92" s="29">
        <f t="shared" si="4"/>
        <v>0</v>
      </c>
      <c r="D92" s="29">
        <f t="shared" si="4"/>
        <v>0</v>
      </c>
      <c r="E92" s="29">
        <f t="shared" si="4"/>
        <v>0</v>
      </c>
    </row>
    <row r="93" spans="1:5" ht="47.25" hidden="1" x14ac:dyDescent="0.25">
      <c r="A93" s="16" t="s">
        <v>123</v>
      </c>
      <c r="B93" s="28" t="s">
        <v>124</v>
      </c>
      <c r="C93" s="29"/>
      <c r="D93" s="29"/>
      <c r="E93" s="29"/>
    </row>
    <row r="94" spans="1:5" ht="78.75" hidden="1" x14ac:dyDescent="0.25">
      <c r="A94" s="15" t="s">
        <v>125</v>
      </c>
      <c r="B94" s="26" t="s">
        <v>126</v>
      </c>
      <c r="C94" s="27">
        <f t="shared" ref="C94:E95" si="5">C95</f>
        <v>0</v>
      </c>
      <c r="D94" s="27">
        <f t="shared" si="5"/>
        <v>0</v>
      </c>
      <c r="E94" s="27">
        <f t="shared" si="5"/>
        <v>0</v>
      </c>
    </row>
    <row r="95" spans="1:5" ht="78.75" hidden="1" x14ac:dyDescent="0.25">
      <c r="A95" s="16" t="s">
        <v>127</v>
      </c>
      <c r="B95" s="28" t="s">
        <v>128</v>
      </c>
      <c r="C95" s="29">
        <f t="shared" si="5"/>
        <v>0</v>
      </c>
      <c r="D95" s="29">
        <f t="shared" si="5"/>
        <v>0</v>
      </c>
      <c r="E95" s="29">
        <f t="shared" si="5"/>
        <v>0</v>
      </c>
    </row>
    <row r="96" spans="1:5" ht="78.75" hidden="1" x14ac:dyDescent="0.25">
      <c r="A96" s="16" t="s">
        <v>129</v>
      </c>
      <c r="B96" s="28" t="s">
        <v>130</v>
      </c>
      <c r="C96" s="29"/>
      <c r="D96" s="29"/>
      <c r="E96" s="29"/>
    </row>
    <row r="97" spans="1:5" ht="31.5" hidden="1" x14ac:dyDescent="0.25">
      <c r="A97" s="14" t="s">
        <v>131</v>
      </c>
      <c r="B97" s="24" t="s">
        <v>132</v>
      </c>
      <c r="C97" s="25">
        <v>0</v>
      </c>
      <c r="D97" s="25">
        <v>0</v>
      </c>
      <c r="E97" s="25">
        <v>0</v>
      </c>
    </row>
    <row r="98" spans="1:5" ht="18.75" hidden="1" x14ac:dyDescent="0.25">
      <c r="A98" s="16" t="s">
        <v>133</v>
      </c>
      <c r="B98" s="28" t="s">
        <v>134</v>
      </c>
      <c r="C98" s="29">
        <v>0</v>
      </c>
      <c r="D98" s="29">
        <v>0</v>
      </c>
      <c r="E98" s="29">
        <v>0</v>
      </c>
    </row>
    <row r="99" spans="1:5" ht="18.75" hidden="1" x14ac:dyDescent="0.25">
      <c r="A99" s="16" t="s">
        <v>135</v>
      </c>
      <c r="B99" s="28" t="s">
        <v>136</v>
      </c>
      <c r="C99" s="29">
        <v>0</v>
      </c>
      <c r="D99" s="29">
        <v>0</v>
      </c>
      <c r="E99" s="29">
        <v>0</v>
      </c>
    </row>
    <row r="100" spans="1:5" ht="18.75" hidden="1" x14ac:dyDescent="0.25">
      <c r="A100" s="16" t="s">
        <v>137</v>
      </c>
      <c r="B100" s="28" t="s">
        <v>138</v>
      </c>
      <c r="C100" s="29">
        <v>0</v>
      </c>
      <c r="D100" s="29">
        <v>0</v>
      </c>
      <c r="E100" s="29">
        <v>0</v>
      </c>
    </row>
    <row r="101" spans="1:5" ht="31.5" x14ac:dyDescent="0.25">
      <c r="A101" s="14" t="s">
        <v>139</v>
      </c>
      <c r="B101" s="24" t="s">
        <v>140</v>
      </c>
      <c r="C101" s="25">
        <f>C102+C105</f>
        <v>5000000</v>
      </c>
      <c r="D101" s="25">
        <f>D102+D105</f>
        <v>2400000</v>
      </c>
      <c r="E101" s="25">
        <f>E102+E105</f>
        <v>2400000</v>
      </c>
    </row>
    <row r="102" spans="1:5" ht="78.75" x14ac:dyDescent="0.25">
      <c r="A102" s="15" t="s">
        <v>141</v>
      </c>
      <c r="B102" s="26" t="s">
        <v>142</v>
      </c>
      <c r="C102" s="27">
        <f t="shared" ref="C102:E103" si="6">C103</f>
        <v>500000</v>
      </c>
      <c r="D102" s="27">
        <f t="shared" si="6"/>
        <v>500000</v>
      </c>
      <c r="E102" s="27">
        <f t="shared" si="6"/>
        <v>500000</v>
      </c>
    </row>
    <row r="103" spans="1:5" ht="78.75" x14ac:dyDescent="0.25">
      <c r="A103" s="16" t="s">
        <v>143</v>
      </c>
      <c r="B103" s="28" t="s">
        <v>144</v>
      </c>
      <c r="C103" s="29">
        <f t="shared" si="6"/>
        <v>500000</v>
      </c>
      <c r="D103" s="29">
        <f t="shared" si="6"/>
        <v>500000</v>
      </c>
      <c r="E103" s="29">
        <f t="shared" si="6"/>
        <v>500000</v>
      </c>
    </row>
    <row r="104" spans="1:5" ht="78.75" x14ac:dyDescent="0.25">
      <c r="A104" s="16" t="s">
        <v>145</v>
      </c>
      <c r="B104" s="28" t="s">
        <v>146</v>
      </c>
      <c r="C104" s="29">
        <v>500000</v>
      </c>
      <c r="D104" s="29">
        <v>500000</v>
      </c>
      <c r="E104" s="29">
        <v>500000</v>
      </c>
    </row>
    <row r="105" spans="1:5" ht="31.5" x14ac:dyDescent="0.25">
      <c r="A105" s="15" t="s">
        <v>147</v>
      </c>
      <c r="B105" s="26" t="s">
        <v>148</v>
      </c>
      <c r="C105" s="27">
        <f>C106+C108+C110</f>
        <v>4500000</v>
      </c>
      <c r="D105" s="27">
        <f>D106+D108+D110</f>
        <v>1900000</v>
      </c>
      <c r="E105" s="27">
        <f>E106+E108+E110</f>
        <v>1900000</v>
      </c>
    </row>
    <row r="106" spans="1:5" ht="31.5" x14ac:dyDescent="0.25">
      <c r="A106" s="17" t="s">
        <v>149</v>
      </c>
      <c r="B106" s="30" t="s">
        <v>150</v>
      </c>
      <c r="C106" s="31">
        <f>C107</f>
        <v>1000000</v>
      </c>
      <c r="D106" s="31">
        <f>D107</f>
        <v>500000</v>
      </c>
      <c r="E106" s="31">
        <f>E107</f>
        <v>500000</v>
      </c>
    </row>
    <row r="107" spans="1:5" ht="47.25" x14ac:dyDescent="0.25">
      <c r="A107" s="16" t="s">
        <v>151</v>
      </c>
      <c r="B107" s="28" t="s">
        <v>152</v>
      </c>
      <c r="C107" s="29">
        <v>1000000</v>
      </c>
      <c r="D107" s="29">
        <v>500000</v>
      </c>
      <c r="E107" s="29">
        <v>500000</v>
      </c>
    </row>
    <row r="108" spans="1:5" ht="47.25" x14ac:dyDescent="0.25">
      <c r="A108" s="17" t="s">
        <v>153</v>
      </c>
      <c r="B108" s="30" t="s">
        <v>154</v>
      </c>
      <c r="C108" s="31">
        <f>C109</f>
        <v>3000000</v>
      </c>
      <c r="D108" s="31">
        <f>D109</f>
        <v>900000</v>
      </c>
      <c r="E108" s="31">
        <f>E109</f>
        <v>900000</v>
      </c>
    </row>
    <row r="109" spans="1:5" ht="47.25" x14ac:dyDescent="0.25">
      <c r="A109" s="16" t="s">
        <v>155</v>
      </c>
      <c r="B109" s="28" t="s">
        <v>156</v>
      </c>
      <c r="C109" s="29">
        <v>3000000</v>
      </c>
      <c r="D109" s="29">
        <v>900000</v>
      </c>
      <c r="E109" s="29">
        <v>900000</v>
      </c>
    </row>
    <row r="110" spans="1:5" ht="63" x14ac:dyDescent="0.25">
      <c r="A110" s="17" t="s">
        <v>231</v>
      </c>
      <c r="B110" s="30" t="s">
        <v>234</v>
      </c>
      <c r="C110" s="31">
        <f t="shared" ref="C110:E111" si="7">C111</f>
        <v>500000</v>
      </c>
      <c r="D110" s="31">
        <f t="shared" si="7"/>
        <v>500000</v>
      </c>
      <c r="E110" s="31">
        <f t="shared" si="7"/>
        <v>500000</v>
      </c>
    </row>
    <row r="111" spans="1:5" ht="63" x14ac:dyDescent="0.25">
      <c r="A111" s="16" t="s">
        <v>232</v>
      </c>
      <c r="B111" s="28" t="s">
        <v>235</v>
      </c>
      <c r="C111" s="29">
        <f t="shared" si="7"/>
        <v>500000</v>
      </c>
      <c r="D111" s="29">
        <f t="shared" si="7"/>
        <v>500000</v>
      </c>
      <c r="E111" s="29">
        <f t="shared" si="7"/>
        <v>500000</v>
      </c>
    </row>
    <row r="112" spans="1:5" ht="78.75" x14ac:dyDescent="0.25">
      <c r="A112" s="16" t="s">
        <v>233</v>
      </c>
      <c r="B112" s="28" t="s">
        <v>236</v>
      </c>
      <c r="C112" s="29">
        <v>500000</v>
      </c>
      <c r="D112" s="29">
        <v>500000</v>
      </c>
      <c r="E112" s="29">
        <v>500000</v>
      </c>
    </row>
    <row r="113" spans="1:5" ht="18.75" x14ac:dyDescent="0.25">
      <c r="A113" s="14" t="s">
        <v>157</v>
      </c>
      <c r="B113" s="24" t="s">
        <v>158</v>
      </c>
      <c r="C113" s="25">
        <f>C117+C122+C114</f>
        <v>100000</v>
      </c>
      <c r="D113" s="25">
        <f>D117+D122+D114</f>
        <v>100000</v>
      </c>
      <c r="E113" s="25">
        <f>E117+E122+E114</f>
        <v>100000</v>
      </c>
    </row>
    <row r="114" spans="1:5" ht="31.5" x14ac:dyDescent="0.25">
      <c r="A114" s="15" t="s">
        <v>265</v>
      </c>
      <c r="B114" s="26" t="s">
        <v>267</v>
      </c>
      <c r="C114" s="27">
        <f>SUM(C115:C116)</f>
        <v>6000</v>
      </c>
      <c r="D114" s="27">
        <f>SUM(D115:D116)</f>
        <v>6000</v>
      </c>
      <c r="E114" s="27">
        <f>SUM(E115:E116)</f>
        <v>6000</v>
      </c>
    </row>
    <row r="115" spans="1:5" ht="47.25" x14ac:dyDescent="0.25">
      <c r="A115" s="16" t="s">
        <v>266</v>
      </c>
      <c r="B115" s="28" t="s">
        <v>268</v>
      </c>
      <c r="C115" s="29">
        <v>6000</v>
      </c>
      <c r="D115" s="29">
        <v>6000</v>
      </c>
      <c r="E115" s="29">
        <v>6000</v>
      </c>
    </row>
    <row r="116" spans="1:5" ht="47.25" hidden="1" x14ac:dyDescent="0.25">
      <c r="A116" s="16" t="s">
        <v>266</v>
      </c>
      <c r="B116" s="28" t="s">
        <v>269</v>
      </c>
      <c r="C116" s="29"/>
      <c r="D116" s="29"/>
      <c r="E116" s="29"/>
    </row>
    <row r="117" spans="1:5" ht="94.5" x14ac:dyDescent="0.25">
      <c r="A117" s="15" t="s">
        <v>240</v>
      </c>
      <c r="B117" s="26" t="s">
        <v>237</v>
      </c>
      <c r="C117" s="27">
        <f>C118+C120</f>
        <v>60000</v>
      </c>
      <c r="D117" s="27">
        <f>D118+D120</f>
        <v>60000</v>
      </c>
      <c r="E117" s="27">
        <f>E118+E120</f>
        <v>60000</v>
      </c>
    </row>
    <row r="118" spans="1:5" ht="47.25" x14ac:dyDescent="0.25">
      <c r="A118" s="17" t="s">
        <v>241</v>
      </c>
      <c r="B118" s="30" t="s">
        <v>238</v>
      </c>
      <c r="C118" s="31">
        <f>C119</f>
        <v>20000</v>
      </c>
      <c r="D118" s="31">
        <f>D119</f>
        <v>20000</v>
      </c>
      <c r="E118" s="31">
        <f>E119</f>
        <v>20000</v>
      </c>
    </row>
    <row r="119" spans="1:5" ht="63" x14ac:dyDescent="0.25">
      <c r="A119" s="16" t="s">
        <v>242</v>
      </c>
      <c r="B119" s="28" t="s">
        <v>239</v>
      </c>
      <c r="C119" s="29">
        <v>20000</v>
      </c>
      <c r="D119" s="29">
        <v>20000</v>
      </c>
      <c r="E119" s="29">
        <v>20000</v>
      </c>
    </row>
    <row r="120" spans="1:5" ht="80.25" customHeight="1" x14ac:dyDescent="0.25">
      <c r="A120" s="15" t="s">
        <v>274</v>
      </c>
      <c r="B120" s="34" t="s">
        <v>225</v>
      </c>
      <c r="C120" s="27">
        <f>C121</f>
        <v>40000</v>
      </c>
      <c r="D120" s="27">
        <f>D121</f>
        <v>40000</v>
      </c>
      <c r="E120" s="27">
        <f>E121</f>
        <v>40000</v>
      </c>
    </row>
    <row r="121" spans="1:5" ht="73.5" customHeight="1" x14ac:dyDescent="0.25">
      <c r="A121" s="16" t="s">
        <v>273</v>
      </c>
      <c r="B121" s="28" t="s">
        <v>224</v>
      </c>
      <c r="C121" s="29">
        <v>40000</v>
      </c>
      <c r="D121" s="29">
        <v>40000</v>
      </c>
      <c r="E121" s="29">
        <v>40000</v>
      </c>
    </row>
    <row r="122" spans="1:5" ht="26.25" customHeight="1" x14ac:dyDescent="0.25">
      <c r="A122" s="15" t="s">
        <v>272</v>
      </c>
      <c r="B122" s="34" t="s">
        <v>226</v>
      </c>
      <c r="C122" s="27">
        <f t="shared" ref="C122:E123" si="8">C123</f>
        <v>34000</v>
      </c>
      <c r="D122" s="27">
        <f t="shared" si="8"/>
        <v>34000</v>
      </c>
      <c r="E122" s="27">
        <f t="shared" si="8"/>
        <v>34000</v>
      </c>
    </row>
    <row r="123" spans="1:5" ht="78.75" x14ac:dyDescent="0.25">
      <c r="A123" s="16" t="s">
        <v>271</v>
      </c>
      <c r="B123" s="28" t="s">
        <v>223</v>
      </c>
      <c r="C123" s="29">
        <f t="shared" si="8"/>
        <v>34000</v>
      </c>
      <c r="D123" s="29">
        <f t="shared" si="8"/>
        <v>34000</v>
      </c>
      <c r="E123" s="29">
        <f t="shared" si="8"/>
        <v>34000</v>
      </c>
    </row>
    <row r="124" spans="1:5" ht="51" customHeight="1" x14ac:dyDescent="0.25">
      <c r="A124" s="16" t="s">
        <v>270</v>
      </c>
      <c r="B124" s="28" t="s">
        <v>222</v>
      </c>
      <c r="C124" s="29">
        <v>34000</v>
      </c>
      <c r="D124" s="29">
        <v>34000</v>
      </c>
      <c r="E124" s="29">
        <v>34000</v>
      </c>
    </row>
    <row r="125" spans="1:5" ht="47.25" hidden="1" x14ac:dyDescent="0.25">
      <c r="A125" s="15" t="s">
        <v>210</v>
      </c>
      <c r="B125" s="26" t="s">
        <v>207</v>
      </c>
      <c r="C125" s="27">
        <f>C126</f>
        <v>0</v>
      </c>
      <c r="D125" s="27">
        <f>D126</f>
        <v>0</v>
      </c>
      <c r="E125" s="27">
        <f>E126</f>
        <v>0</v>
      </c>
    </row>
    <row r="126" spans="1:5" ht="63" hidden="1" x14ac:dyDescent="0.25">
      <c r="A126" s="16" t="s">
        <v>209</v>
      </c>
      <c r="B126" s="28" t="s">
        <v>208</v>
      </c>
      <c r="C126" s="29"/>
      <c r="D126" s="29"/>
      <c r="E126" s="29"/>
    </row>
    <row r="127" spans="1:5" ht="31.5" hidden="1" x14ac:dyDescent="0.25">
      <c r="A127" s="15" t="s">
        <v>159</v>
      </c>
      <c r="B127" s="26" t="s">
        <v>160</v>
      </c>
      <c r="C127" s="27">
        <f>C128</f>
        <v>0</v>
      </c>
      <c r="D127" s="27">
        <f>D128</f>
        <v>0</v>
      </c>
      <c r="E127" s="27">
        <f>E128</f>
        <v>0</v>
      </c>
    </row>
    <row r="128" spans="1:5" ht="47.25" hidden="1" x14ac:dyDescent="0.25">
      <c r="A128" s="16" t="s">
        <v>161</v>
      </c>
      <c r="B128" s="28" t="s">
        <v>162</v>
      </c>
      <c r="C128" s="29"/>
      <c r="D128" s="29"/>
      <c r="E128" s="29"/>
    </row>
    <row r="129" spans="1:5" ht="18.75" hidden="1" x14ac:dyDescent="0.25">
      <c r="A129" s="14" t="s">
        <v>163</v>
      </c>
      <c r="B129" s="24" t="s">
        <v>164</v>
      </c>
      <c r="C129" s="25">
        <f>C130+C132</f>
        <v>0</v>
      </c>
      <c r="D129" s="25">
        <f>D130+D132</f>
        <v>0</v>
      </c>
      <c r="E129" s="25">
        <f>E130+E132</f>
        <v>0</v>
      </c>
    </row>
    <row r="130" spans="1:5" ht="18.75" hidden="1" x14ac:dyDescent="0.25">
      <c r="A130" s="15" t="s">
        <v>165</v>
      </c>
      <c r="B130" s="26" t="s">
        <v>166</v>
      </c>
      <c r="C130" s="27">
        <f>C131</f>
        <v>0</v>
      </c>
      <c r="D130" s="27">
        <f>D131</f>
        <v>0</v>
      </c>
      <c r="E130" s="27">
        <f>E131</f>
        <v>0</v>
      </c>
    </row>
    <row r="131" spans="1:5" ht="31.5" hidden="1" x14ac:dyDescent="0.25">
      <c r="A131" s="16" t="s">
        <v>167</v>
      </c>
      <c r="B131" s="28" t="s">
        <v>168</v>
      </c>
      <c r="C131" s="29">
        <v>0</v>
      </c>
      <c r="D131" s="29">
        <v>0</v>
      </c>
      <c r="E131" s="29">
        <v>0</v>
      </c>
    </row>
    <row r="132" spans="1:5" ht="18.75" hidden="1" x14ac:dyDescent="0.25">
      <c r="A132" s="15" t="s">
        <v>169</v>
      </c>
      <c r="B132" s="26" t="s">
        <v>170</v>
      </c>
      <c r="C132" s="27">
        <f>C133</f>
        <v>0</v>
      </c>
      <c r="D132" s="27">
        <f>D133</f>
        <v>0</v>
      </c>
      <c r="E132" s="27">
        <f>E133</f>
        <v>0</v>
      </c>
    </row>
    <row r="133" spans="1:5" ht="18.75" hidden="1" x14ac:dyDescent="0.25">
      <c r="A133" s="16" t="s">
        <v>171</v>
      </c>
      <c r="B133" s="28" t="s">
        <v>172</v>
      </c>
      <c r="C133" s="29"/>
      <c r="D133" s="29"/>
      <c r="E133" s="29"/>
    </row>
    <row r="134" spans="1:5" ht="18.75" x14ac:dyDescent="0.25">
      <c r="A134" s="13" t="s">
        <v>173</v>
      </c>
      <c r="B134" s="22" t="s">
        <v>174</v>
      </c>
      <c r="C134" s="23">
        <f>C135</f>
        <v>16926103.600000001</v>
      </c>
      <c r="D134" s="23">
        <f t="shared" ref="D134:E134" si="9">D135</f>
        <v>12624692</v>
      </c>
      <c r="E134" s="23">
        <f t="shared" si="9"/>
        <v>12626291</v>
      </c>
    </row>
    <row r="135" spans="1:5" ht="31.5" x14ac:dyDescent="0.25">
      <c r="A135" s="16" t="s">
        <v>175</v>
      </c>
      <c r="B135" s="28" t="s">
        <v>176</v>
      </c>
      <c r="C135" s="29">
        <f>C136+C141</f>
        <v>16926103.600000001</v>
      </c>
      <c r="D135" s="29">
        <f t="shared" ref="D135:E135" si="10">D136+D141</f>
        <v>12624692</v>
      </c>
      <c r="E135" s="29">
        <f t="shared" si="10"/>
        <v>12626291</v>
      </c>
    </row>
    <row r="136" spans="1:5" ht="18.75" customHeight="1" x14ac:dyDescent="0.25">
      <c r="A136" s="15" t="s">
        <v>177</v>
      </c>
      <c r="B136" s="26" t="s">
        <v>216</v>
      </c>
      <c r="C136" s="27">
        <f>C137</f>
        <v>12624383</v>
      </c>
      <c r="D136" s="27">
        <f t="shared" ref="D136:E139" si="11">D137</f>
        <v>12624692</v>
      </c>
      <c r="E136" s="27">
        <f t="shared" si="11"/>
        <v>12626291</v>
      </c>
    </row>
    <row r="137" spans="1:5" s="11" customFormat="1" ht="16.5" customHeight="1" x14ac:dyDescent="0.25">
      <c r="A137" s="18" t="s">
        <v>177</v>
      </c>
      <c r="B137" s="32" t="s">
        <v>216</v>
      </c>
      <c r="C137" s="33">
        <f>C138</f>
        <v>12624383</v>
      </c>
      <c r="D137" s="33">
        <f t="shared" si="11"/>
        <v>12624692</v>
      </c>
      <c r="E137" s="33">
        <f t="shared" si="11"/>
        <v>12626291</v>
      </c>
    </row>
    <row r="138" spans="1:5" ht="18.75" x14ac:dyDescent="0.25">
      <c r="A138" s="16" t="s">
        <v>178</v>
      </c>
      <c r="B138" s="28" t="s">
        <v>220</v>
      </c>
      <c r="C138" s="29">
        <f>C139</f>
        <v>12624383</v>
      </c>
      <c r="D138" s="29">
        <f t="shared" si="11"/>
        <v>12624692</v>
      </c>
      <c r="E138" s="29">
        <f t="shared" si="11"/>
        <v>12626291</v>
      </c>
    </row>
    <row r="139" spans="1:5" ht="33.75" customHeight="1" x14ac:dyDescent="0.25">
      <c r="A139" s="16" t="s">
        <v>179</v>
      </c>
      <c r="B139" s="28" t="s">
        <v>218</v>
      </c>
      <c r="C139" s="29">
        <f>C140</f>
        <v>12624383</v>
      </c>
      <c r="D139" s="29">
        <f t="shared" si="11"/>
        <v>12624692</v>
      </c>
      <c r="E139" s="29">
        <f t="shared" si="11"/>
        <v>12626291</v>
      </c>
    </row>
    <row r="140" spans="1:5" ht="31.5" x14ac:dyDescent="0.25">
      <c r="A140" s="16" t="s">
        <v>179</v>
      </c>
      <c r="B140" s="28" t="s">
        <v>219</v>
      </c>
      <c r="C140" s="47">
        <v>12624383</v>
      </c>
      <c r="D140" s="47">
        <v>12624692</v>
      </c>
      <c r="E140" s="47">
        <v>12626291</v>
      </c>
    </row>
    <row r="141" spans="1:5" ht="31.5" x14ac:dyDescent="0.25">
      <c r="A141" s="15" t="s">
        <v>217</v>
      </c>
      <c r="B141" s="26" t="s">
        <v>215</v>
      </c>
      <c r="C141" s="27">
        <f>C144+C149+C142+C146</f>
        <v>4301720.5999999996</v>
      </c>
      <c r="D141" s="27">
        <f>D144+D149+D142+D146</f>
        <v>0</v>
      </c>
      <c r="E141" s="27">
        <f>E144+E149+E142+E146</f>
        <v>0</v>
      </c>
    </row>
    <row r="142" spans="1:5" ht="110.25" hidden="1" x14ac:dyDescent="0.25">
      <c r="A142" s="39" t="s">
        <v>277</v>
      </c>
      <c r="B142" s="40" t="s">
        <v>275</v>
      </c>
      <c r="C142" s="41">
        <f>C143</f>
        <v>0</v>
      </c>
      <c r="D142" s="41">
        <f>D143</f>
        <v>0</v>
      </c>
      <c r="E142" s="41">
        <f>E143</f>
        <v>0</v>
      </c>
    </row>
    <row r="143" spans="1:5" ht="94.5" hidden="1" x14ac:dyDescent="0.25">
      <c r="A143" s="16" t="s">
        <v>278</v>
      </c>
      <c r="B143" s="28" t="s">
        <v>276</v>
      </c>
      <c r="C143" s="29">
        <v>0</v>
      </c>
      <c r="D143" s="29">
        <v>0</v>
      </c>
      <c r="E143" s="29">
        <v>0</v>
      </c>
    </row>
    <row r="144" spans="1:5" ht="48" hidden="1" customHeight="1" x14ac:dyDescent="0.25">
      <c r="A144" s="39" t="s">
        <v>245</v>
      </c>
      <c r="B144" s="40" t="s">
        <v>246</v>
      </c>
      <c r="C144" s="41">
        <f>C145</f>
        <v>0</v>
      </c>
      <c r="D144" s="41">
        <f>D145</f>
        <v>0</v>
      </c>
      <c r="E144" s="41">
        <f>E145</f>
        <v>0</v>
      </c>
    </row>
    <row r="145" spans="1:5" ht="88.5" hidden="1" customHeight="1" x14ac:dyDescent="0.25">
      <c r="A145" s="16" t="s">
        <v>180</v>
      </c>
      <c r="B145" s="28" t="s">
        <v>247</v>
      </c>
      <c r="C145" s="29">
        <v>0</v>
      </c>
      <c r="D145" s="29">
        <v>0</v>
      </c>
      <c r="E145" s="29">
        <v>0</v>
      </c>
    </row>
    <row r="146" spans="1:5" ht="51.75" customHeight="1" x14ac:dyDescent="0.25">
      <c r="A146" s="39" t="s">
        <v>281</v>
      </c>
      <c r="B146" s="40" t="s">
        <v>282</v>
      </c>
      <c r="C146" s="41">
        <f>C147</f>
        <v>4301720.5999999996</v>
      </c>
      <c r="D146" s="41">
        <f>D147</f>
        <v>0</v>
      </c>
      <c r="E146" s="41">
        <f>E147</f>
        <v>0</v>
      </c>
    </row>
    <row r="147" spans="1:5" ht="54.75" customHeight="1" x14ac:dyDescent="0.25">
      <c r="A147" s="16" t="s">
        <v>283</v>
      </c>
      <c r="B147" s="28" t="s">
        <v>284</v>
      </c>
      <c r="C147" s="27">
        <v>4301720.5999999996</v>
      </c>
      <c r="D147" s="29">
        <v>0</v>
      </c>
      <c r="E147" s="29">
        <v>0</v>
      </c>
    </row>
    <row r="148" spans="1:5" ht="88.5" hidden="1" customHeight="1" x14ac:dyDescent="0.25">
      <c r="A148" s="16"/>
      <c r="B148" s="28"/>
      <c r="C148" s="29"/>
      <c r="D148" s="29"/>
      <c r="E148" s="29"/>
    </row>
    <row r="149" spans="1:5" ht="18.75" hidden="1" x14ac:dyDescent="0.25">
      <c r="A149" s="39" t="s">
        <v>211</v>
      </c>
      <c r="B149" s="40" t="s">
        <v>212</v>
      </c>
      <c r="C149" s="41">
        <f>C150</f>
        <v>0</v>
      </c>
      <c r="D149" s="41">
        <f>D150</f>
        <v>0</v>
      </c>
      <c r="E149" s="41">
        <f>E150</f>
        <v>0</v>
      </c>
    </row>
    <row r="150" spans="1:5" ht="18.75" hidden="1" x14ac:dyDescent="0.25">
      <c r="A150" s="16" t="s">
        <v>213</v>
      </c>
      <c r="B150" s="28" t="s">
        <v>214</v>
      </c>
      <c r="C150" s="29">
        <f>SUM(C151:C155)</f>
        <v>0</v>
      </c>
      <c r="D150" s="29">
        <f>SUM(D151:D155)</f>
        <v>0</v>
      </c>
      <c r="E150" s="29">
        <f>SUM(E151:E155)</f>
        <v>0</v>
      </c>
    </row>
    <row r="151" spans="1:5" ht="78.75" hidden="1" x14ac:dyDescent="0.25">
      <c r="A151" s="16" t="s">
        <v>229</v>
      </c>
      <c r="B151" s="28" t="s">
        <v>228</v>
      </c>
      <c r="C151" s="45"/>
      <c r="D151" s="45"/>
      <c r="E151" s="45">
        <v>0</v>
      </c>
    </row>
    <row r="152" spans="1:5" ht="47.25" hidden="1" x14ac:dyDescent="0.25">
      <c r="A152" s="16" t="s">
        <v>244</v>
      </c>
      <c r="B152" s="28" t="s">
        <v>243</v>
      </c>
      <c r="C152" s="45"/>
      <c r="D152" s="45"/>
      <c r="E152" s="45">
        <v>0</v>
      </c>
    </row>
    <row r="153" spans="1:5" ht="31.5" hidden="1" x14ac:dyDescent="0.25">
      <c r="A153" s="16" t="s">
        <v>230</v>
      </c>
      <c r="B153" s="28" t="s">
        <v>227</v>
      </c>
      <c r="C153" s="45"/>
      <c r="D153" s="45"/>
      <c r="E153" s="45"/>
    </row>
    <row r="154" spans="1:5" ht="47.25" hidden="1" x14ac:dyDescent="0.25">
      <c r="A154" s="16" t="s">
        <v>279</v>
      </c>
      <c r="B154" s="28" t="s">
        <v>280</v>
      </c>
      <c r="C154" s="45">
        <v>0</v>
      </c>
      <c r="D154" s="45">
        <v>0</v>
      </c>
      <c r="E154" s="45">
        <v>0</v>
      </c>
    </row>
    <row r="155" spans="1:5" ht="18.75" hidden="1" x14ac:dyDescent="0.25">
      <c r="A155" s="16"/>
      <c r="B155" s="28"/>
      <c r="C155" s="29"/>
      <c r="D155" s="29"/>
      <c r="E155" s="29"/>
    </row>
    <row r="156" spans="1:5" ht="8.25" customHeight="1" x14ac:dyDescent="0.25"/>
    <row r="159" spans="1:5" ht="24.75" customHeight="1" x14ac:dyDescent="0.25"/>
  </sheetData>
  <mergeCells count="2">
    <mergeCell ref="A2:E2"/>
    <mergeCell ref="C3:E3"/>
  </mergeCells>
  <pageMargins left="0.25" right="0.25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2022-12-23T11:41:05Z</cp:lastPrinted>
  <dcterms:created xsi:type="dcterms:W3CDTF">2017-11-02T11:30:31Z</dcterms:created>
  <dcterms:modified xsi:type="dcterms:W3CDTF">2023-11-17T12:38:16Z</dcterms:modified>
</cp:coreProperties>
</file>