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15" windowWidth="18975" windowHeight="11205"/>
  </bookViews>
  <sheets>
    <sheet name="Доходы" sheetId="1" r:id="rId1"/>
  </sheets>
  <calcPr calcId="145621"/>
</workbook>
</file>

<file path=xl/calcChain.xml><?xml version="1.0" encoding="utf-8"?>
<calcChain xmlns="http://schemas.openxmlformats.org/spreadsheetml/2006/main">
  <c r="C47" i="1" l="1"/>
  <c r="C10" i="1"/>
  <c r="B10" i="1"/>
  <c r="D47" i="1" l="1"/>
  <c r="D48" i="1"/>
  <c r="D44" i="1"/>
  <c r="D38" i="1"/>
  <c r="E46" i="1" l="1"/>
  <c r="E45" i="1"/>
  <c r="E44" i="1"/>
  <c r="E43" i="1" s="1"/>
  <c r="E42" i="1" s="1"/>
  <c r="E38" i="1"/>
  <c r="E37" i="1" s="1"/>
  <c r="E35" i="1"/>
  <c r="E30" i="1"/>
  <c r="E28" i="1"/>
  <c r="E22" i="1"/>
  <c r="E21" i="1"/>
  <c r="E18" i="1"/>
  <c r="E16" i="1" s="1"/>
  <c r="E10" i="1"/>
  <c r="E7" i="1"/>
  <c r="E6" i="1" l="1"/>
  <c r="E41" i="1" s="1"/>
  <c r="E50" i="1" s="1"/>
  <c r="E52" i="1" s="1"/>
  <c r="E54" i="1"/>
  <c r="E53" i="1"/>
  <c r="D10" i="1" l="1"/>
  <c r="D43" i="1"/>
  <c r="D42" i="1" s="1"/>
  <c r="D37" i="1" l="1"/>
  <c r="D16" i="1"/>
  <c r="C37" i="1" l="1"/>
  <c r="B37" i="1"/>
  <c r="C35" i="1"/>
  <c r="B35" i="1"/>
  <c r="C30" i="1"/>
  <c r="B30" i="1"/>
  <c r="C22" i="1"/>
  <c r="C21" i="1" s="1"/>
  <c r="B22" i="1"/>
  <c r="B21" i="1" s="1"/>
  <c r="C16" i="1"/>
  <c r="B16" i="1"/>
  <c r="G32" i="1" l="1"/>
  <c r="D7" i="1" l="1"/>
  <c r="C7" i="1"/>
  <c r="D30" i="1"/>
  <c r="G30" i="1" s="1"/>
  <c r="D35" i="1"/>
  <c r="B7" i="1"/>
  <c r="B6" i="1" s="1"/>
  <c r="C6" i="1" l="1"/>
  <c r="C43" i="1"/>
  <c r="C42" i="1" s="1"/>
  <c r="B43" i="1"/>
  <c r="B42" i="1" s="1"/>
  <c r="C53" i="1" l="1"/>
  <c r="D22" i="1"/>
  <c r="D21" i="1" s="1"/>
  <c r="D6" i="1" s="1"/>
  <c r="D53" i="1" l="1"/>
  <c r="G36" i="1" l="1"/>
  <c r="D28" i="1"/>
  <c r="C28" i="1"/>
  <c r="C41" i="1" s="1"/>
  <c r="C50" i="1" s="1"/>
  <c r="B28" i="1"/>
  <c r="G45" i="1"/>
  <c r="B41" i="1" l="1"/>
  <c r="C52" i="1"/>
  <c r="C54" i="1"/>
  <c r="D54" i="1"/>
  <c r="B53" i="1"/>
  <c r="B54" i="1"/>
  <c r="B50" i="1" l="1"/>
  <c r="D41" i="1"/>
  <c r="D50" i="1" s="1"/>
  <c r="G44" i="1"/>
  <c r="D52" i="1" l="1"/>
  <c r="B52" i="1"/>
  <c r="F49" i="1"/>
  <c r="H47" i="1"/>
  <c r="F47" i="1"/>
  <c r="H46" i="1"/>
  <c r="F46" i="1"/>
  <c r="H45" i="1"/>
  <c r="F45" i="1"/>
  <c r="H44" i="1"/>
  <c r="F39" i="1"/>
  <c r="H36" i="1"/>
  <c r="F36" i="1"/>
  <c r="F34" i="1"/>
  <c r="H32" i="1"/>
  <c r="F32" i="1"/>
  <c r="H31" i="1"/>
  <c r="H27" i="1"/>
  <c r="G27" i="1"/>
  <c r="H26" i="1"/>
  <c r="G26" i="1"/>
  <c r="F26" i="1"/>
  <c r="H51" i="1" l="1"/>
  <c r="G51" i="1"/>
  <c r="F51" i="1"/>
  <c r="F23" i="1" l="1"/>
  <c r="F14" i="1" l="1"/>
  <c r="G14" i="1"/>
  <c r="H14" i="1"/>
  <c r="F13" i="1"/>
  <c r="G13" i="1"/>
  <c r="H13" i="1"/>
  <c r="H30" i="1" l="1"/>
  <c r="F30" i="1"/>
  <c r="H20" i="1"/>
  <c r="G20" i="1"/>
  <c r="F20" i="1"/>
  <c r="F43" i="1" l="1"/>
  <c r="H16" i="1"/>
  <c r="G16" i="1"/>
  <c r="H25" i="1"/>
  <c r="F25" i="1"/>
  <c r="H24" i="1"/>
  <c r="G24" i="1"/>
  <c r="F24" i="1"/>
  <c r="H18" i="1"/>
  <c r="G18" i="1"/>
  <c r="F18" i="1"/>
  <c r="H17" i="1"/>
  <c r="G17" i="1"/>
  <c r="F17" i="1"/>
  <c r="F16" i="1"/>
  <c r="H12" i="1"/>
  <c r="G12" i="1"/>
  <c r="F12" i="1"/>
  <c r="H11" i="1"/>
  <c r="G11" i="1"/>
  <c r="F11" i="1"/>
  <c r="H9" i="1"/>
  <c r="G9" i="1"/>
  <c r="F9" i="1"/>
  <c r="H8" i="1"/>
  <c r="G8" i="1"/>
  <c r="F8" i="1"/>
  <c r="H7" i="1"/>
  <c r="F7" i="1"/>
  <c r="G35" i="1" l="1"/>
  <c r="H35" i="1"/>
  <c r="G43" i="1"/>
  <c r="G7" i="1"/>
  <c r="F37" i="1"/>
  <c r="F35" i="1"/>
  <c r="H42" i="1"/>
  <c r="H43" i="1"/>
  <c r="F42" i="1"/>
  <c r="G22" i="1"/>
  <c r="F10" i="1"/>
  <c r="F22" i="1"/>
  <c r="H22" i="1"/>
  <c r="H21" i="1"/>
  <c r="G21" i="1"/>
  <c r="F21" i="1"/>
  <c r="H10" i="1"/>
  <c r="G10" i="1"/>
  <c r="G42" i="1" l="1"/>
  <c r="F53" i="1"/>
  <c r="G54" i="1"/>
  <c r="H54" i="1"/>
  <c r="F54" i="1"/>
  <c r="G53" i="1"/>
  <c r="H53" i="1"/>
  <c r="G50" i="1"/>
  <c r="G6" i="1"/>
  <c r="H6" i="1"/>
  <c r="F6" i="1"/>
  <c r="H41" i="1" l="1"/>
  <c r="G41" i="1"/>
  <c r="F41" i="1"/>
  <c r="H52" i="1" l="1"/>
  <c r="H50" i="1"/>
  <c r="F50" i="1"/>
  <c r="F52" i="1" l="1"/>
  <c r="G52" i="1"/>
</calcChain>
</file>

<file path=xl/sharedStrings.xml><?xml version="1.0" encoding="utf-8"?>
<sst xmlns="http://schemas.openxmlformats.org/spreadsheetml/2006/main" count="61" uniqueCount="60">
  <si>
    <t>(руб.)</t>
  </si>
  <si>
    <t>Утверждено</t>
  </si>
  <si>
    <t>Уточнено</t>
  </si>
  <si>
    <t>НАЛОГОВЫЕ/ НЕНАЛОГОВЫЕ ДОХОДЫ</t>
  </si>
  <si>
    <t>Налоги на прибыль, доход</t>
  </si>
  <si>
    <t>1.Налог на доходы физических лиц</t>
  </si>
  <si>
    <t>Акцизы по подакцизным товарам</t>
  </si>
  <si>
    <t>Налоги на совокупный доход</t>
  </si>
  <si>
    <t xml:space="preserve">1.Налог, взимаемый с налогоплательщиков,выбравших в качестве налогообложения доходы </t>
  </si>
  <si>
    <t>2.Налог, взимаемый с налогоплательщиков,выбравших в качестве налогообложения доходы , уменьшенные на величину расходов</t>
  </si>
  <si>
    <t>3.Ед.сельскохозяйственный налог</t>
  </si>
  <si>
    <t>4.Минимальный налог</t>
  </si>
  <si>
    <t>Налоги на имущество</t>
  </si>
  <si>
    <t xml:space="preserve">   - на имущество физических лиц</t>
  </si>
  <si>
    <t>Доходы от использ.имущ.муниц.собcтвенности</t>
  </si>
  <si>
    <t>Доходы от использования имущества</t>
  </si>
  <si>
    <t xml:space="preserve">  арендная плата за землю собст.МО</t>
  </si>
  <si>
    <t xml:space="preserve">  арендная плата за имущество</t>
  </si>
  <si>
    <t>Платежи от МУПов</t>
  </si>
  <si>
    <t>Прочие доходы от использ.имущ.</t>
  </si>
  <si>
    <t>Доходы от продажи материальных и нематериальных активов</t>
  </si>
  <si>
    <t>- от реализации имущества собст МО</t>
  </si>
  <si>
    <t>-от реализации зем.участков собстМО</t>
  </si>
  <si>
    <t>Штрафы, санкции, возмещение ущерба</t>
  </si>
  <si>
    <t>Прочие поступлен.от денежных взыск.</t>
  </si>
  <si>
    <t>Прочие неналоговые доходы</t>
  </si>
  <si>
    <t>Невыясненные поступления</t>
  </si>
  <si>
    <t>Безвозмездные поступления</t>
  </si>
  <si>
    <t xml:space="preserve">Безвозмездные поступления от бюджетов других уровней </t>
  </si>
  <si>
    <t>Доходы от возврата остат. субсид.</t>
  </si>
  <si>
    <t>ИТОГО РАСХОДОВ</t>
  </si>
  <si>
    <t>ДЕФИЦИТ(-),ПРОФИЦИТ(+) БЮДЖЕТА</t>
  </si>
  <si>
    <t>Налоговые доходы</t>
  </si>
  <si>
    <t>Неналоговые доходы</t>
  </si>
  <si>
    <t>Наименование</t>
  </si>
  <si>
    <t>ИТОГО СОБСТВЕННЫХ ДОХОДОВ</t>
  </si>
  <si>
    <t xml:space="preserve">  - дотации</t>
  </si>
  <si>
    <t xml:space="preserve">  - субсидии</t>
  </si>
  <si>
    <t xml:space="preserve">  - межбюджетные трансферты</t>
  </si>
  <si>
    <t>ВСЕГО ДОХОДОВ</t>
  </si>
  <si>
    <t>утверждено</t>
  </si>
  <si>
    <t>уточнено</t>
  </si>
  <si>
    <t xml:space="preserve">  - земельный налог с юридических лиц</t>
  </si>
  <si>
    <t xml:space="preserve">  - земельный налог с физических лиц</t>
  </si>
  <si>
    <t xml:space="preserve"> -арендная плата за земли до разграничения</t>
  </si>
  <si>
    <t>Прочие безвозмездные поступления</t>
  </si>
  <si>
    <t xml:space="preserve"> -от реализации земли до разграничения</t>
  </si>
  <si>
    <t>Доходы от оказания платных услуг</t>
  </si>
  <si>
    <t>доходы от компенсации затрат государству</t>
  </si>
  <si>
    <t>5. Налог на профессиональный доход</t>
  </si>
  <si>
    <t>от перераспределения  земельных участков до разграничения</t>
  </si>
  <si>
    <t>Инициативные платежи</t>
  </si>
  <si>
    <t>Возврат остат. субсид.</t>
  </si>
  <si>
    <t>Исполнено за янв-авг 2023 года</t>
  </si>
  <si>
    <r>
      <t xml:space="preserve">Исполнение  доходной части и дефицита бюджета муниципального образования городское поселение город Боровск на </t>
    </r>
    <r>
      <rPr>
        <b/>
        <sz val="11"/>
        <color rgb="FFC00000"/>
        <rFont val="Times New Roman"/>
        <family val="1"/>
        <charset val="204"/>
      </rPr>
      <t xml:space="preserve">01.09.2024 </t>
    </r>
    <r>
      <rPr>
        <b/>
        <sz val="11"/>
        <rFont val="Times New Roman"/>
        <family val="1"/>
        <charset val="204"/>
      </rPr>
      <t>года.</t>
    </r>
  </si>
  <si>
    <t>-  земельный налог (по обязательствам, возникшим до 1 января 2006 года)</t>
  </si>
  <si>
    <t>План на 2024 год</t>
  </si>
  <si>
    <t>Исполнено за янв-авг 2024 года</t>
  </si>
  <si>
    <t>Исполнение 2024 г. к 2023 г.</t>
  </si>
  <si>
    <t>% выполнения отчетного периода к плану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</si>
</sst>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8"/>
      <name val="Arial Cyr"/>
    </font>
    <font>
      <sz val="10"/>
      <color rgb="FF0000FF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3" tint="-0.499984740745262"/>
      <name val="Times New Roman"/>
      <family val="1"/>
      <charset val="204"/>
    </font>
    <font>
      <sz val="8"/>
      <color rgb="FF000000"/>
      <name val="Arial Cyr"/>
    </font>
    <font>
      <b/>
      <sz val="10"/>
      <color rgb="FF7030A0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8"/>
      <color rgb="FF000000"/>
      <name val="Arial Cyr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DDDFF"/>
        <bgColor indexed="64"/>
      </patternFill>
    </fill>
    <fill>
      <patternFill patternType="solid">
        <fgColor rgb="FFFFE5FF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" fontId="11" fillId="0" borderId="3">
      <alignment horizontal="right" shrinkToFit="1"/>
    </xf>
    <xf numFmtId="4" fontId="11" fillId="0" borderId="4">
      <alignment horizontal="right" shrinkToFit="1"/>
    </xf>
    <xf numFmtId="4" fontId="15" fillId="0" borderId="3">
      <alignment horizontal="right" shrinkToFit="1"/>
    </xf>
  </cellStyleXfs>
  <cellXfs count="55">
    <xf numFmtId="0" fontId="0" fillId="0" borderId="0" xfId="0"/>
    <xf numFmtId="2" fontId="3" fillId="3" borderId="1" xfId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2" fontId="5" fillId="3" borderId="1" xfId="1" applyNumberFormat="1" applyFont="1" applyFill="1" applyBorder="1" applyAlignment="1">
      <alignment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6" fillId="3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2" fontId="3" fillId="2" borderId="1" xfId="1" applyNumberFormat="1" applyFont="1" applyFill="1" applyBorder="1" applyAlignment="1">
      <alignment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9" fillId="3" borderId="1" xfId="1" applyFont="1" applyFill="1" applyBorder="1" applyAlignment="1">
      <alignment horizontal="left" vertical="center" wrapText="1"/>
    </xf>
    <xf numFmtId="4" fontId="13" fillId="4" borderId="1" xfId="1" applyNumberFormat="1" applyFont="1" applyFill="1" applyBorder="1" applyAlignment="1">
      <alignment vertical="center" wrapText="1"/>
    </xf>
    <xf numFmtId="4" fontId="13" fillId="3" borderId="1" xfId="1" applyNumberFormat="1" applyFont="1" applyFill="1" applyBorder="1" applyAlignment="1">
      <alignment vertical="center" wrapText="1"/>
    </xf>
    <xf numFmtId="4" fontId="4" fillId="3" borderId="1" xfId="1" applyNumberFormat="1" applyFont="1" applyFill="1" applyBorder="1" applyAlignment="1">
      <alignment vertical="center" wrapText="1"/>
    </xf>
    <xf numFmtId="4" fontId="3" fillId="3" borderId="1" xfId="1" applyNumberFormat="1" applyFont="1" applyFill="1" applyBorder="1" applyAlignment="1">
      <alignment vertical="center" wrapText="1"/>
    </xf>
    <xf numFmtId="4" fontId="14" fillId="3" borderId="1" xfId="1" applyNumberFormat="1" applyFont="1" applyFill="1" applyBorder="1" applyAlignment="1">
      <alignment vertical="center" wrapText="1"/>
    </xf>
    <xf numFmtId="4" fontId="6" fillId="3" borderId="1" xfId="1" applyNumberFormat="1" applyFont="1" applyFill="1" applyBorder="1" applyAlignment="1">
      <alignment vertical="center" wrapText="1"/>
    </xf>
    <xf numFmtId="4" fontId="7" fillId="3" borderId="1" xfId="1" applyNumberFormat="1" applyFont="1" applyFill="1" applyBorder="1" applyAlignment="1">
      <alignment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0" fontId="7" fillId="5" borderId="1" xfId="1" applyFont="1" applyFill="1" applyBorder="1" applyAlignment="1">
      <alignment horizontal="left" vertical="center" wrapText="1"/>
    </xf>
    <xf numFmtId="4" fontId="7" fillId="5" borderId="1" xfId="1" applyNumberFormat="1" applyFont="1" applyFill="1" applyBorder="1" applyAlignment="1">
      <alignment horizontal="right" vertical="center" wrapText="1"/>
    </xf>
    <xf numFmtId="2" fontId="3" fillId="5" borderId="1" xfId="1" applyNumberFormat="1" applyFont="1" applyFill="1" applyBorder="1" applyAlignment="1">
      <alignment vertical="center" wrapText="1"/>
    </xf>
    <xf numFmtId="0" fontId="7" fillId="6" borderId="1" xfId="1" applyFont="1" applyFill="1" applyBorder="1" applyAlignment="1">
      <alignment horizontal="left" vertical="center" wrapText="1"/>
    </xf>
    <xf numFmtId="4" fontId="7" fillId="6" borderId="1" xfId="1" applyNumberFormat="1" applyFont="1" applyFill="1" applyBorder="1" applyAlignment="1">
      <alignment horizontal="right" vertical="center" wrapText="1"/>
    </xf>
    <xf numFmtId="2" fontId="5" fillId="6" borderId="1" xfId="1" applyNumberFormat="1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4" fontId="15" fillId="0" borderId="3" xfId="5" applyAlignment="1" applyProtection="1">
      <alignment horizontal="right" vertical="center" shrinkToFit="1"/>
    </xf>
    <xf numFmtId="0" fontId="4" fillId="0" borderId="0" xfId="0" applyFont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4" fontId="12" fillId="3" borderId="1" xfId="1" applyNumberFormat="1" applyFont="1" applyFill="1" applyBorder="1" applyAlignment="1">
      <alignment vertical="center" wrapText="1"/>
    </xf>
    <xf numFmtId="4" fontId="16" fillId="3" borderId="1" xfId="1" applyNumberFormat="1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left" vertical="center" wrapText="1"/>
    </xf>
    <xf numFmtId="4" fontId="3" fillId="3" borderId="5" xfId="1" applyNumberFormat="1" applyFont="1" applyFill="1" applyBorder="1" applyAlignment="1">
      <alignment vertical="center" wrapText="1"/>
    </xf>
    <xf numFmtId="4" fontId="18" fillId="0" borderId="3" xfId="5" applyFont="1" applyAlignment="1" applyProtection="1">
      <alignment horizontal="right" vertical="center" shrinkToFit="1"/>
    </xf>
    <xf numFmtId="49" fontId="19" fillId="3" borderId="1" xfId="1" applyNumberFormat="1" applyFont="1" applyFill="1" applyBorder="1" applyAlignment="1">
      <alignment horizontal="left" vertical="center" wrapText="1"/>
    </xf>
    <xf numFmtId="4" fontId="20" fillId="3" borderId="1" xfId="1" applyNumberFormat="1" applyFont="1" applyFill="1" applyBorder="1" applyAlignment="1">
      <alignment vertical="center" wrapText="1"/>
    </xf>
    <xf numFmtId="4" fontId="21" fillId="0" borderId="4" xfId="4" applyNumberFormat="1" applyFont="1" applyAlignment="1" applyProtection="1">
      <alignment horizontal="right" vertical="center" shrinkToFit="1"/>
    </xf>
    <xf numFmtId="4" fontId="21" fillId="0" borderId="3" xfId="5" applyFont="1" applyAlignment="1" applyProtection="1">
      <alignment horizontal="right" vertical="center" shrinkToFit="1"/>
    </xf>
    <xf numFmtId="4" fontId="7" fillId="7" borderId="1" xfId="1" applyNumberFormat="1" applyFont="1" applyFill="1" applyBorder="1" applyAlignment="1">
      <alignment horizontal="right" vertical="center" wrapText="1"/>
    </xf>
    <xf numFmtId="4" fontId="7" fillId="7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6">
    <cellStyle name="xl50" xfId="4"/>
    <cellStyle name="xl51" xfId="5"/>
    <cellStyle name="xl52" xfId="3"/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colors>
    <mruColors>
      <color rgb="FFD6EDBD"/>
      <color rgb="FFFFE5FF"/>
      <color rgb="FFFFCCFF"/>
      <color rgb="FFDDDDFF"/>
      <color rgb="FF0000FF"/>
      <color rgb="FF003300"/>
      <color rgb="FF000099"/>
      <color rgb="FF0033CC"/>
      <color rgb="FFFF0066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abSelected="1" workbookViewId="0">
      <selection activeCell="C43" sqref="C43"/>
    </sheetView>
  </sheetViews>
  <sheetFormatPr defaultRowHeight="12.75" x14ac:dyDescent="0.25"/>
  <cols>
    <col min="1" max="1" width="31.28515625" style="35" customWidth="1"/>
    <col min="2" max="2" width="13.7109375" style="26" customWidth="1"/>
    <col min="3" max="3" width="13.42578125" style="26" bestFit="1" customWidth="1"/>
    <col min="4" max="5" width="13.42578125" style="37" customWidth="1"/>
    <col min="6" max="6" width="10" style="26" customWidth="1"/>
    <col min="7" max="7" width="10.28515625" style="26" customWidth="1"/>
    <col min="8" max="8" width="9" style="26" customWidth="1"/>
    <col min="9" max="9" width="10.5703125" style="26" bestFit="1" customWidth="1"/>
    <col min="10" max="16384" width="9.140625" style="26"/>
  </cols>
  <sheetData>
    <row r="1" spans="1:8" x14ac:dyDescent="0.25">
      <c r="A1" s="51" t="s">
        <v>54</v>
      </c>
      <c r="B1" s="51"/>
      <c r="C1" s="51"/>
      <c r="D1" s="51"/>
      <c r="E1" s="51"/>
      <c r="F1" s="51"/>
      <c r="G1" s="51"/>
      <c r="H1" s="51"/>
    </row>
    <row r="2" spans="1:8" ht="16.5" customHeight="1" x14ac:dyDescent="0.25">
      <c r="A2" s="51"/>
      <c r="B2" s="51"/>
      <c r="C2" s="51"/>
      <c r="D2" s="51"/>
      <c r="E2" s="51"/>
      <c r="F2" s="51"/>
      <c r="G2" s="51"/>
      <c r="H2" s="51"/>
    </row>
    <row r="3" spans="1:8" ht="12.75" customHeight="1" x14ac:dyDescent="0.25">
      <c r="A3" s="27"/>
      <c r="B3" s="28"/>
      <c r="C3" s="28"/>
      <c r="D3" s="29"/>
      <c r="E3" s="29"/>
      <c r="F3" s="28"/>
      <c r="G3" s="53" t="s">
        <v>0</v>
      </c>
      <c r="H3" s="54"/>
    </row>
    <row r="4" spans="1:8" ht="51.75" customHeight="1" x14ac:dyDescent="0.25">
      <c r="A4" s="50" t="s">
        <v>34</v>
      </c>
      <c r="B4" s="52" t="s">
        <v>56</v>
      </c>
      <c r="C4" s="52"/>
      <c r="D4" s="52" t="s">
        <v>57</v>
      </c>
      <c r="E4" s="52" t="s">
        <v>53</v>
      </c>
      <c r="F4" s="52" t="s">
        <v>58</v>
      </c>
      <c r="G4" s="52" t="s">
        <v>59</v>
      </c>
      <c r="H4" s="52"/>
    </row>
    <row r="5" spans="1:8" ht="33" customHeight="1" x14ac:dyDescent="0.25">
      <c r="A5" s="50"/>
      <c r="B5" s="24" t="s">
        <v>1</v>
      </c>
      <c r="C5" s="24" t="s">
        <v>2</v>
      </c>
      <c r="D5" s="52"/>
      <c r="E5" s="52"/>
      <c r="F5" s="52"/>
      <c r="G5" s="24" t="s">
        <v>40</v>
      </c>
      <c r="H5" s="24" t="s">
        <v>41</v>
      </c>
    </row>
    <row r="6" spans="1:8" s="30" customFormat="1" ht="25.5" x14ac:dyDescent="0.25">
      <c r="A6" s="8" t="s">
        <v>3</v>
      </c>
      <c r="B6" s="40">
        <f>B7+B9+B10+B16+B21+B28+B30+B35+B37</f>
        <v>94719255.530000001</v>
      </c>
      <c r="C6" s="40">
        <f>C7+C9+C10+C16+C21+C28+C30+C35+C37</f>
        <v>108622519.63000001</v>
      </c>
      <c r="D6" s="40">
        <f t="shared" ref="D6:E6" si="0">D7+D9+D10+D16+D21+D28+D30+D35+D37</f>
        <v>72459288.879999995</v>
      </c>
      <c r="E6" s="40">
        <f t="shared" si="0"/>
        <v>60327559.179999992</v>
      </c>
      <c r="F6" s="10">
        <f>D6/E6*100</f>
        <v>120.10976387060917</v>
      </c>
      <c r="G6" s="10">
        <f>D6/B6*100</f>
        <v>76.49900590387378</v>
      </c>
      <c r="H6" s="10">
        <f>D6/C6*100</f>
        <v>66.707427821429178</v>
      </c>
    </row>
    <row r="7" spans="1:8" s="31" customFormat="1" x14ac:dyDescent="0.25">
      <c r="A7" s="8" t="s">
        <v>4</v>
      </c>
      <c r="B7" s="16">
        <f>B8</f>
        <v>36300000</v>
      </c>
      <c r="C7" s="16">
        <f t="shared" ref="C7:E7" si="1">C8</f>
        <v>36329521.520000003</v>
      </c>
      <c r="D7" s="16">
        <f t="shared" si="1"/>
        <v>27414258.969999999</v>
      </c>
      <c r="E7" s="16">
        <f t="shared" si="1"/>
        <v>20397144.199999999</v>
      </c>
      <c r="F7" s="3">
        <f>D7/E7*100</f>
        <v>134.4024374255294</v>
      </c>
      <c r="G7" s="3">
        <f>D7/B7*100</f>
        <v>75.52137457300276</v>
      </c>
      <c r="H7" s="3">
        <f>D7/C7*100</f>
        <v>75.460005590516772</v>
      </c>
    </row>
    <row r="8" spans="1:8" s="32" customFormat="1" ht="13.5" customHeight="1" x14ac:dyDescent="0.25">
      <c r="A8" s="4" t="s">
        <v>5</v>
      </c>
      <c r="B8" s="25">
        <v>36300000</v>
      </c>
      <c r="C8" s="25">
        <v>36329521.520000003</v>
      </c>
      <c r="D8" s="13">
        <v>27414258.969999999</v>
      </c>
      <c r="E8" s="13">
        <v>20397144.199999999</v>
      </c>
      <c r="F8" s="1">
        <f>D8/E8*100</f>
        <v>134.4024374255294</v>
      </c>
      <c r="G8" s="1">
        <f>D8/B8*100</f>
        <v>75.52137457300276</v>
      </c>
      <c r="H8" s="1">
        <f>D8/C8*100</f>
        <v>75.460005590516772</v>
      </c>
    </row>
    <row r="9" spans="1:8" s="31" customFormat="1" x14ac:dyDescent="0.25">
      <c r="A9" s="8" t="s">
        <v>6</v>
      </c>
      <c r="B9" s="43">
        <v>2561655.5299999998</v>
      </c>
      <c r="C9" s="43">
        <v>2561655.5299999998</v>
      </c>
      <c r="D9" s="16">
        <v>1809737.41</v>
      </c>
      <c r="E9" s="16">
        <v>1550009.99</v>
      </c>
      <c r="F9" s="3">
        <f t="shared" ref="F9:F14" si="2">D9/E9*100</f>
        <v>116.75649974359197</v>
      </c>
      <c r="G9" s="3">
        <f t="shared" ref="G9:G14" si="3">D9/B9*100</f>
        <v>70.647180653520579</v>
      </c>
      <c r="H9" s="3">
        <f t="shared" ref="H9:H14" si="4">D9/C9*100</f>
        <v>70.647180653520579</v>
      </c>
    </row>
    <row r="10" spans="1:8" s="31" customFormat="1" x14ac:dyDescent="0.25">
      <c r="A10" s="8" t="s">
        <v>7</v>
      </c>
      <c r="B10" s="16">
        <f>SUM(B11:B15)</f>
        <v>28107600</v>
      </c>
      <c r="C10" s="16">
        <f t="shared" ref="C10" si="5">SUM(C11:C15)</f>
        <v>33500841.5</v>
      </c>
      <c r="D10" s="2">
        <f>SUM(D11:D15)</f>
        <v>31129628.619999997</v>
      </c>
      <c r="E10" s="2">
        <f>SUM(E11:E15)</f>
        <v>22131624.579999998</v>
      </c>
      <c r="F10" s="3">
        <f t="shared" si="2"/>
        <v>140.65677152381915</v>
      </c>
      <c r="G10" s="3">
        <f t="shared" si="3"/>
        <v>110.75164233161136</v>
      </c>
      <c r="H10" s="3">
        <f t="shared" si="4"/>
        <v>92.921930393897711</v>
      </c>
    </row>
    <row r="11" spans="1:8" s="32" customFormat="1" ht="38.25" x14ac:dyDescent="0.25">
      <c r="A11" s="4" t="s">
        <v>8</v>
      </c>
      <c r="B11" s="25">
        <v>14605398</v>
      </c>
      <c r="C11" s="13">
        <v>20005398</v>
      </c>
      <c r="D11" s="13">
        <v>19349424.399999999</v>
      </c>
      <c r="E11" s="13">
        <v>11638333.699999999</v>
      </c>
      <c r="F11" s="1">
        <f t="shared" si="2"/>
        <v>166.25596841238536</v>
      </c>
      <c r="G11" s="1">
        <f t="shared" si="3"/>
        <v>132.4813223165846</v>
      </c>
      <c r="H11" s="1">
        <f t="shared" si="4"/>
        <v>96.721016997512365</v>
      </c>
    </row>
    <row r="12" spans="1:8" s="32" customFormat="1" ht="51" x14ac:dyDescent="0.25">
      <c r="A12" s="4" t="s">
        <v>9</v>
      </c>
      <c r="B12" s="25">
        <v>13473202</v>
      </c>
      <c r="C12" s="13">
        <v>13473202</v>
      </c>
      <c r="D12" s="13">
        <v>11757962.720000001</v>
      </c>
      <c r="E12" s="13">
        <v>10467196.24</v>
      </c>
      <c r="F12" s="1">
        <f t="shared" si="2"/>
        <v>112.33153989286437</v>
      </c>
      <c r="G12" s="1">
        <f t="shared" si="3"/>
        <v>87.269252847244488</v>
      </c>
      <c r="H12" s="1">
        <f t="shared" si="4"/>
        <v>87.269252847244488</v>
      </c>
    </row>
    <row r="13" spans="1:8" s="32" customFormat="1" x14ac:dyDescent="0.25">
      <c r="A13" s="4" t="s">
        <v>10</v>
      </c>
      <c r="B13" s="13">
        <v>29000</v>
      </c>
      <c r="C13" s="13">
        <v>22241.5</v>
      </c>
      <c r="D13" s="13">
        <v>22241.5</v>
      </c>
      <c r="E13" s="13">
        <v>26094.639999999999</v>
      </c>
      <c r="F13" s="1">
        <f t="shared" si="2"/>
        <v>85.233979085360062</v>
      </c>
      <c r="G13" s="1">
        <f t="shared" si="3"/>
        <v>76.694827586206898</v>
      </c>
      <c r="H13" s="1">
        <f t="shared" si="4"/>
        <v>100</v>
      </c>
    </row>
    <row r="14" spans="1:8" s="32" customFormat="1" x14ac:dyDescent="0.25">
      <c r="A14" s="4" t="s">
        <v>11</v>
      </c>
      <c r="B14" s="13"/>
      <c r="C14" s="13"/>
      <c r="D14" s="13"/>
      <c r="E14" s="13"/>
      <c r="F14" s="1" t="e">
        <f t="shared" si="2"/>
        <v>#DIV/0!</v>
      </c>
      <c r="G14" s="1" t="e">
        <f t="shared" si="3"/>
        <v>#DIV/0!</v>
      </c>
      <c r="H14" s="1" t="e">
        <f t="shared" si="4"/>
        <v>#DIV/0!</v>
      </c>
    </row>
    <row r="15" spans="1:8" s="32" customFormat="1" ht="25.5" x14ac:dyDescent="0.25">
      <c r="A15" s="4" t="s">
        <v>49</v>
      </c>
      <c r="B15" s="13"/>
      <c r="C15" s="13"/>
      <c r="D15" s="13"/>
      <c r="E15" s="13"/>
      <c r="F15" s="1"/>
      <c r="G15" s="1"/>
      <c r="H15" s="1"/>
    </row>
    <row r="16" spans="1:8" s="31" customFormat="1" x14ac:dyDescent="0.25">
      <c r="A16" s="8" t="s">
        <v>12</v>
      </c>
      <c r="B16" s="2">
        <f>SUM(B17:B20)</f>
        <v>20350000</v>
      </c>
      <c r="C16" s="2">
        <f>C17+C18+C20</f>
        <v>20350000</v>
      </c>
      <c r="D16" s="16">
        <f>SUM(D17:D20)</f>
        <v>6512196.5700000003</v>
      </c>
      <c r="E16" s="16">
        <f>SUM(E17:E20)</f>
        <v>8450267.6799999997</v>
      </c>
      <c r="F16" s="3">
        <f t="shared" ref="F16" si="6">D16/E16*100</f>
        <v>77.064973757139015</v>
      </c>
      <c r="G16" s="3">
        <f t="shared" ref="G16" si="7">D16/B16*100</f>
        <v>32.00096594594595</v>
      </c>
      <c r="H16" s="3">
        <f t="shared" ref="H16" si="8">D16/C16*100</f>
        <v>32.00096594594595</v>
      </c>
    </row>
    <row r="17" spans="1:8" s="32" customFormat="1" x14ac:dyDescent="0.25">
      <c r="A17" s="4" t="s">
        <v>13</v>
      </c>
      <c r="B17" s="25">
        <v>6500000</v>
      </c>
      <c r="C17" s="25">
        <v>6500000</v>
      </c>
      <c r="D17" s="13">
        <v>816181.58</v>
      </c>
      <c r="E17" s="13">
        <v>470871.06</v>
      </c>
      <c r="F17" s="1">
        <f t="shared" ref="F17:F18" si="9">D17/E17*100</f>
        <v>173.33441133545136</v>
      </c>
      <c r="G17" s="1">
        <f t="shared" ref="G17:G18" si="10">D17/B17*100</f>
        <v>12.556639692307691</v>
      </c>
      <c r="H17" s="1">
        <f t="shared" ref="H17:H18" si="11">D17/C17*100</f>
        <v>12.556639692307691</v>
      </c>
    </row>
    <row r="18" spans="1:8" s="32" customFormat="1" ht="25.5" x14ac:dyDescent="0.25">
      <c r="A18" s="4" t="s">
        <v>42</v>
      </c>
      <c r="B18" s="13">
        <v>9600000</v>
      </c>
      <c r="C18" s="25">
        <v>9600000</v>
      </c>
      <c r="D18" s="13">
        <v>4822350.07</v>
      </c>
      <c r="E18" s="13">
        <f>7850626.01+1513.53-0.2</f>
        <v>7852139.3399999999</v>
      </c>
      <c r="F18" s="1">
        <f t="shared" si="9"/>
        <v>61.414473956596908</v>
      </c>
      <c r="G18" s="1">
        <f t="shared" si="10"/>
        <v>50.232813229166673</v>
      </c>
      <c r="H18" s="1">
        <f t="shared" si="11"/>
        <v>50.232813229166673</v>
      </c>
    </row>
    <row r="19" spans="1:8" s="32" customFormat="1" ht="24" x14ac:dyDescent="0.25">
      <c r="A19" s="44" t="s">
        <v>55</v>
      </c>
      <c r="B19" s="25"/>
      <c r="C19" s="25"/>
      <c r="D19" s="13">
        <v>-98</v>
      </c>
      <c r="E19" s="13"/>
      <c r="F19" s="1"/>
      <c r="G19" s="1"/>
      <c r="H19" s="1"/>
    </row>
    <row r="20" spans="1:8" s="32" customFormat="1" ht="25.5" x14ac:dyDescent="0.25">
      <c r="A20" s="4" t="s">
        <v>43</v>
      </c>
      <c r="B20" s="25">
        <v>4250000</v>
      </c>
      <c r="C20" s="25">
        <v>4250000</v>
      </c>
      <c r="D20" s="13">
        <v>873762.92</v>
      </c>
      <c r="E20" s="13">
        <v>127257.28</v>
      </c>
      <c r="F20" s="1">
        <f t="shared" ref="F20" si="12">D20/E20*100</f>
        <v>686.61134357107119</v>
      </c>
      <c r="G20" s="1">
        <f t="shared" ref="G20" si="13">D20/B20*100</f>
        <v>20.559127529411768</v>
      </c>
      <c r="H20" s="1">
        <f t="shared" ref="H20" si="14">D20/C20*100</f>
        <v>20.559127529411768</v>
      </c>
    </row>
    <row r="21" spans="1:8" s="31" customFormat="1" ht="25.5" x14ac:dyDescent="0.25">
      <c r="A21" s="8" t="s">
        <v>14</v>
      </c>
      <c r="B21" s="16">
        <f>B22+B26+B27</f>
        <v>2300000</v>
      </c>
      <c r="C21" s="16">
        <f>C22+C26+C27</f>
        <v>2750000</v>
      </c>
      <c r="D21" s="16">
        <f t="shared" ref="D21:E21" si="15">D22+D26+D27</f>
        <v>2132068.17</v>
      </c>
      <c r="E21" s="16">
        <f t="shared" si="15"/>
        <v>2002166.04</v>
      </c>
      <c r="F21" s="3">
        <f t="shared" ref="F21" si="16">D21/E21*100</f>
        <v>106.48807977983682</v>
      </c>
      <c r="G21" s="3">
        <f t="shared" ref="G21" si="17">D21/B21*100</f>
        <v>92.69861608695652</v>
      </c>
      <c r="H21" s="3">
        <f t="shared" ref="H21" si="18">D21/C21*100</f>
        <v>77.529751636363628</v>
      </c>
    </row>
    <row r="22" spans="1:8" s="32" customFormat="1" ht="25.5" x14ac:dyDescent="0.25">
      <c r="A22" s="5" t="s">
        <v>15</v>
      </c>
      <c r="B22" s="15">
        <f>SUM(B23:B25)</f>
        <v>2300000</v>
      </c>
      <c r="C22" s="15">
        <f>SUM(C23:C25)</f>
        <v>2750000</v>
      </c>
      <c r="D22" s="15">
        <f t="shared" ref="D22" si="19">D23+D24+D25</f>
        <v>2132068.17</v>
      </c>
      <c r="E22" s="15">
        <f t="shared" ref="E22" si="20">E23+E24+E25</f>
        <v>2002166.04</v>
      </c>
      <c r="F22" s="1">
        <f t="shared" ref="F22:F49" si="21">D22/E22*100</f>
        <v>106.48807977983682</v>
      </c>
      <c r="G22" s="1">
        <f t="shared" ref="G22:G45" si="22">D22/B22*100</f>
        <v>92.69861608695652</v>
      </c>
      <c r="H22" s="1">
        <f t="shared" ref="H22:H47" si="23">D22/C22*100</f>
        <v>77.529751636363628</v>
      </c>
    </row>
    <row r="23" spans="1:8" s="32" customFormat="1" x14ac:dyDescent="0.25">
      <c r="A23" s="4" t="s">
        <v>16</v>
      </c>
      <c r="B23" s="13">
        <v>300000</v>
      </c>
      <c r="C23" s="13">
        <v>300000</v>
      </c>
      <c r="D23" s="13">
        <v>250000</v>
      </c>
      <c r="E23" s="13">
        <v>366752.75</v>
      </c>
      <c r="F23" s="1">
        <f t="shared" si="21"/>
        <v>68.165814707592503</v>
      </c>
      <c r="G23" s="1"/>
      <c r="H23" s="1"/>
    </row>
    <row r="24" spans="1:8" s="32" customFormat="1" x14ac:dyDescent="0.25">
      <c r="A24" s="4" t="s">
        <v>17</v>
      </c>
      <c r="B24" s="13">
        <v>1100000</v>
      </c>
      <c r="C24" s="13">
        <v>1100000</v>
      </c>
      <c r="D24" s="13">
        <v>576393.29</v>
      </c>
      <c r="E24" s="13">
        <v>764105.63</v>
      </c>
      <c r="F24" s="1">
        <f t="shared" si="21"/>
        <v>75.433718503029496</v>
      </c>
      <c r="G24" s="1">
        <f t="shared" si="22"/>
        <v>52.399390000000004</v>
      </c>
      <c r="H24" s="1">
        <f t="shared" si="23"/>
        <v>52.399390000000004</v>
      </c>
    </row>
    <row r="25" spans="1:8" s="32" customFormat="1" ht="25.5" x14ac:dyDescent="0.25">
      <c r="A25" s="4" t="s">
        <v>44</v>
      </c>
      <c r="B25" s="13">
        <v>900000</v>
      </c>
      <c r="C25" s="13">
        <v>1350000</v>
      </c>
      <c r="D25" s="13">
        <v>1305674.8799999999</v>
      </c>
      <c r="E25" s="13">
        <v>871307.66</v>
      </c>
      <c r="F25" s="1">
        <f t="shared" si="21"/>
        <v>149.8523357409712</v>
      </c>
      <c r="G25" s="1"/>
      <c r="H25" s="1">
        <f t="shared" si="23"/>
        <v>96.716657777777769</v>
      </c>
    </row>
    <row r="26" spans="1:8" s="32" customFormat="1" ht="12.75" hidden="1" customHeight="1" x14ac:dyDescent="0.25">
      <c r="A26" s="39" t="s">
        <v>18</v>
      </c>
      <c r="B26" s="13"/>
      <c r="C26" s="13"/>
      <c r="D26" s="39"/>
      <c r="E26" s="39"/>
      <c r="F26" s="1" t="e">
        <f t="shared" si="21"/>
        <v>#DIV/0!</v>
      </c>
      <c r="G26" s="1" t="e">
        <f t="shared" si="22"/>
        <v>#DIV/0!</v>
      </c>
      <c r="H26" s="1" t="e">
        <f t="shared" si="23"/>
        <v>#DIV/0!</v>
      </c>
    </row>
    <row r="27" spans="1:8" s="32" customFormat="1" ht="14.25" hidden="1" customHeight="1" x14ac:dyDescent="0.25">
      <c r="A27" s="39" t="s">
        <v>19</v>
      </c>
      <c r="B27" s="39"/>
      <c r="C27" s="39"/>
      <c r="D27" s="39"/>
      <c r="E27" s="39"/>
      <c r="F27" s="1"/>
      <c r="G27" s="1" t="e">
        <f t="shared" si="22"/>
        <v>#DIV/0!</v>
      </c>
      <c r="H27" s="1" t="e">
        <f t="shared" si="23"/>
        <v>#DIV/0!</v>
      </c>
    </row>
    <row r="28" spans="1:8" s="31" customFormat="1" ht="12.75" hidden="1" customHeight="1" x14ac:dyDescent="0.25">
      <c r="A28" s="8" t="s">
        <v>47</v>
      </c>
      <c r="B28" s="11">
        <f>B29</f>
        <v>0</v>
      </c>
      <c r="C28" s="11">
        <f>C29</f>
        <v>0</v>
      </c>
      <c r="D28" s="16">
        <f>D29</f>
        <v>0</v>
      </c>
      <c r="E28" s="16">
        <f>E29</f>
        <v>0</v>
      </c>
      <c r="F28" s="2"/>
      <c r="G28" s="1"/>
      <c r="H28" s="2"/>
    </row>
    <row r="29" spans="1:8" s="32" customFormat="1" ht="25.5" hidden="1" customHeight="1" x14ac:dyDescent="0.25">
      <c r="A29" s="4" t="s">
        <v>48</v>
      </c>
      <c r="B29" s="12"/>
      <c r="C29" s="12"/>
      <c r="D29" s="13"/>
      <c r="E29" s="13"/>
      <c r="F29" s="1"/>
      <c r="G29" s="1"/>
      <c r="H29" s="1"/>
    </row>
    <row r="30" spans="1:8" s="31" customFormat="1" ht="25.5" x14ac:dyDescent="0.25">
      <c r="A30" s="8" t="s">
        <v>20</v>
      </c>
      <c r="B30" s="2">
        <f>SUM(B31:B34)</f>
        <v>5000000</v>
      </c>
      <c r="C30" s="2">
        <f t="shared" ref="C30" si="24">SUM(C31:C34)</f>
        <v>11601834.879999999</v>
      </c>
      <c r="D30" s="16">
        <f t="shared" ref="D30:E30" si="25">SUM(D31:D34)</f>
        <v>2012649.77</v>
      </c>
      <c r="E30" s="16">
        <f t="shared" si="25"/>
        <v>5046346.6899999995</v>
      </c>
      <c r="F30" s="2">
        <f t="shared" si="21"/>
        <v>39.883303578573596</v>
      </c>
      <c r="G30" s="2">
        <f t="shared" si="22"/>
        <v>40.252995400000003</v>
      </c>
      <c r="H30" s="2">
        <f t="shared" si="23"/>
        <v>17.347685006873672</v>
      </c>
    </row>
    <row r="31" spans="1:8" s="32" customFormat="1" ht="13.5" customHeight="1" x14ac:dyDescent="0.25">
      <c r="A31" s="4" t="s">
        <v>21</v>
      </c>
      <c r="B31" s="25">
        <v>500000</v>
      </c>
      <c r="C31" s="25">
        <v>5000000</v>
      </c>
      <c r="D31" s="13">
        <v>0</v>
      </c>
      <c r="E31" s="13">
        <v>166763.5</v>
      </c>
      <c r="F31" s="1"/>
      <c r="G31" s="1"/>
      <c r="H31" s="1">
        <f t="shared" si="23"/>
        <v>0</v>
      </c>
    </row>
    <row r="32" spans="1:8" s="32" customFormat="1" ht="22.5" customHeight="1" x14ac:dyDescent="0.25">
      <c r="A32" s="4" t="s">
        <v>46</v>
      </c>
      <c r="B32" s="25">
        <v>1000000</v>
      </c>
      <c r="C32" s="25">
        <v>3000000</v>
      </c>
      <c r="D32" s="13">
        <v>1797994.91</v>
      </c>
      <c r="E32" s="13">
        <v>3059340.5</v>
      </c>
      <c r="F32" s="1">
        <f t="shared" si="21"/>
        <v>58.770670018587332</v>
      </c>
      <c r="G32" s="1">
        <f t="shared" si="22"/>
        <v>179.79949099999999</v>
      </c>
      <c r="H32" s="1">
        <f t="shared" si="23"/>
        <v>59.933163666666665</v>
      </c>
    </row>
    <row r="33" spans="1:8" s="32" customFormat="1" ht="22.5" customHeight="1" x14ac:dyDescent="0.25">
      <c r="A33" s="4" t="s">
        <v>50</v>
      </c>
      <c r="B33" s="25">
        <v>500000</v>
      </c>
      <c r="C33" s="25">
        <v>500000</v>
      </c>
      <c r="D33" s="13">
        <v>214654.86</v>
      </c>
      <c r="E33" s="13">
        <v>276242.69</v>
      </c>
      <c r="F33" s="1"/>
      <c r="G33" s="1"/>
      <c r="H33" s="1"/>
    </row>
    <row r="34" spans="1:8" s="32" customFormat="1" ht="15" customHeight="1" x14ac:dyDescent="0.25">
      <c r="A34" s="4" t="s">
        <v>22</v>
      </c>
      <c r="B34" s="25">
        <v>3000000</v>
      </c>
      <c r="C34" s="25">
        <v>3101834.88</v>
      </c>
      <c r="D34" s="13">
        <v>0</v>
      </c>
      <c r="E34" s="13">
        <v>1544000</v>
      </c>
      <c r="F34" s="1">
        <f t="shared" si="21"/>
        <v>0</v>
      </c>
      <c r="G34" s="1"/>
      <c r="H34" s="1"/>
    </row>
    <row r="35" spans="1:8" s="31" customFormat="1" ht="25.5" x14ac:dyDescent="0.25">
      <c r="A35" s="8" t="s">
        <v>23</v>
      </c>
      <c r="B35" s="2">
        <f>B36</f>
        <v>100000</v>
      </c>
      <c r="C35" s="2">
        <f>C36</f>
        <v>165869</v>
      </c>
      <c r="D35" s="16">
        <f t="shared" ref="D35:E35" si="26">D36</f>
        <v>85869</v>
      </c>
      <c r="E35" s="16">
        <f t="shared" si="26"/>
        <v>0</v>
      </c>
      <c r="F35" s="2" t="e">
        <f t="shared" si="21"/>
        <v>#DIV/0!</v>
      </c>
      <c r="G35" s="3">
        <f t="shared" si="22"/>
        <v>85.869</v>
      </c>
      <c r="H35" s="2">
        <f t="shared" si="23"/>
        <v>51.769167234383758</v>
      </c>
    </row>
    <row r="36" spans="1:8" s="32" customFormat="1" ht="25.5" x14ac:dyDescent="0.25">
      <c r="A36" s="4" t="s">
        <v>24</v>
      </c>
      <c r="B36" s="13">
        <v>100000</v>
      </c>
      <c r="C36" s="45">
        <v>165869</v>
      </c>
      <c r="D36" s="12">
        <v>85869</v>
      </c>
      <c r="E36" s="12"/>
      <c r="F36" s="1" t="e">
        <f t="shared" si="21"/>
        <v>#DIV/0!</v>
      </c>
      <c r="G36" s="1">
        <f t="shared" si="22"/>
        <v>85.869</v>
      </c>
      <c r="H36" s="1">
        <f t="shared" si="23"/>
        <v>51.769167234383758</v>
      </c>
    </row>
    <row r="37" spans="1:8" s="31" customFormat="1" ht="13.5" thickBot="1" x14ac:dyDescent="0.3">
      <c r="A37" s="8" t="s">
        <v>25</v>
      </c>
      <c r="B37" s="2">
        <f>SUM(B38:B40)</f>
        <v>0</v>
      </c>
      <c r="C37" s="2">
        <f t="shared" ref="C37:D37" si="27">SUM(C38:C40)</f>
        <v>1362797.2</v>
      </c>
      <c r="D37" s="2">
        <f t="shared" si="27"/>
        <v>1362880.3699999999</v>
      </c>
      <c r="E37" s="2">
        <f t="shared" ref="E37" si="28">SUM(E38:E40)</f>
        <v>750000</v>
      </c>
      <c r="F37" s="2">
        <f t="shared" si="21"/>
        <v>181.71738266666665</v>
      </c>
      <c r="G37" s="3"/>
      <c r="H37" s="2"/>
    </row>
    <row r="38" spans="1:8" s="31" customFormat="1" x14ac:dyDescent="0.25">
      <c r="A38" s="41" t="s">
        <v>51</v>
      </c>
      <c r="B38" s="14"/>
      <c r="C38" s="46">
        <v>1362797.2</v>
      </c>
      <c r="D38" s="14">
        <f>201850+503700+657247.2</f>
        <v>1362797.2</v>
      </c>
      <c r="E38" s="14">
        <f>750000</f>
        <v>750000</v>
      </c>
      <c r="F38" s="2"/>
      <c r="G38" s="3"/>
      <c r="H38" s="2"/>
    </row>
    <row r="39" spans="1:8" s="32" customFormat="1" ht="12.75" customHeight="1" x14ac:dyDescent="0.25">
      <c r="A39" s="4" t="s">
        <v>26</v>
      </c>
      <c r="B39" s="14"/>
      <c r="C39" s="14"/>
      <c r="D39" s="14">
        <v>83.17</v>
      </c>
      <c r="E39" s="14"/>
      <c r="F39" s="1" t="e">
        <f t="shared" si="21"/>
        <v>#DIV/0!</v>
      </c>
      <c r="G39" s="1"/>
      <c r="H39" s="1"/>
    </row>
    <row r="40" spans="1:8" s="32" customFormat="1" ht="12.75" hidden="1" customHeight="1" x14ac:dyDescent="0.25">
      <c r="A40" s="4" t="s">
        <v>25</v>
      </c>
      <c r="B40" s="14"/>
      <c r="C40" s="14"/>
      <c r="D40" s="14"/>
      <c r="E40" s="14"/>
      <c r="F40" s="1"/>
      <c r="G40" s="1"/>
      <c r="H40" s="1"/>
    </row>
    <row r="41" spans="1:8" s="31" customFormat="1" ht="28.5" customHeight="1" x14ac:dyDescent="0.25">
      <c r="A41" s="10" t="s">
        <v>35</v>
      </c>
      <c r="B41" s="10">
        <f>B6</f>
        <v>94719255.530000001</v>
      </c>
      <c r="C41" s="10">
        <f>C6</f>
        <v>108622519.63000001</v>
      </c>
      <c r="D41" s="10">
        <f t="shared" ref="D41:E41" si="29">D6</f>
        <v>72459288.879999995</v>
      </c>
      <c r="E41" s="10">
        <f t="shared" si="29"/>
        <v>60327559.179999992</v>
      </c>
      <c r="F41" s="10">
        <f t="shared" si="21"/>
        <v>120.10976387060917</v>
      </c>
      <c r="G41" s="10">
        <f t="shared" si="22"/>
        <v>76.49900590387378</v>
      </c>
      <c r="H41" s="10">
        <f t="shared" si="23"/>
        <v>66.707427821429178</v>
      </c>
    </row>
    <row r="42" spans="1:8" s="31" customFormat="1" x14ac:dyDescent="0.25">
      <c r="A42" s="8" t="s">
        <v>27</v>
      </c>
      <c r="B42" s="2">
        <f>B43+B47+B49</f>
        <v>16926103.600000001</v>
      </c>
      <c r="C42" s="2">
        <f>C43+C47+C49+C48</f>
        <v>37684785.5</v>
      </c>
      <c r="D42" s="2">
        <f>D43+D47+D49+D48</f>
        <v>11271228.4</v>
      </c>
      <c r="E42" s="2">
        <f>E43+E47+E49+E48</f>
        <v>152181133.06</v>
      </c>
      <c r="F42" s="2">
        <f t="shared" si="21"/>
        <v>7.4064558288944582</v>
      </c>
      <c r="G42" s="2">
        <f t="shared" si="22"/>
        <v>66.590803568046226</v>
      </c>
      <c r="H42" s="1">
        <f t="shared" si="23"/>
        <v>29.909227956199992</v>
      </c>
    </row>
    <row r="43" spans="1:8" s="33" customFormat="1" ht="25.5" customHeight="1" x14ac:dyDescent="0.25">
      <c r="A43" s="9" t="s">
        <v>28</v>
      </c>
      <c r="B43" s="42">
        <f>B44+B45+B46</f>
        <v>16926103.600000001</v>
      </c>
      <c r="C43" s="42">
        <f>C44+C45+C46</f>
        <v>39251911.100000001</v>
      </c>
      <c r="D43" s="42">
        <f>D44+D45+D46</f>
        <v>12838354</v>
      </c>
      <c r="E43" s="42">
        <f>E44+E45+E46</f>
        <v>152181133.06</v>
      </c>
      <c r="F43" s="1">
        <f t="shared" si="21"/>
        <v>8.4362323645850772</v>
      </c>
      <c r="G43" s="1">
        <f t="shared" si="22"/>
        <v>75.849435306540357</v>
      </c>
      <c r="H43" s="1">
        <f t="shared" si="23"/>
        <v>32.707589618483567</v>
      </c>
    </row>
    <row r="44" spans="1:8" s="32" customFormat="1" x14ac:dyDescent="0.25">
      <c r="A44" s="4" t="s">
        <v>36</v>
      </c>
      <c r="B44" s="13">
        <v>12624383</v>
      </c>
      <c r="C44" s="47">
        <v>13139975</v>
      </c>
      <c r="D44" s="12">
        <f>6312192+300762</f>
        <v>6612954</v>
      </c>
      <c r="E44" s="12">
        <f>5812260+300761.96</f>
        <v>6113021.96</v>
      </c>
      <c r="F44" s="1"/>
      <c r="G44" s="1">
        <f t="shared" si="22"/>
        <v>52.382393658367299</v>
      </c>
      <c r="H44" s="1">
        <f t="shared" si="23"/>
        <v>50.32699072867338</v>
      </c>
    </row>
    <row r="45" spans="1:8" s="32" customFormat="1" x14ac:dyDescent="0.25">
      <c r="A45" s="4" t="s">
        <v>37</v>
      </c>
      <c r="B45" s="13">
        <v>4301720.5999999996</v>
      </c>
      <c r="C45" s="47">
        <v>5601720.5999999996</v>
      </c>
      <c r="D45" s="12"/>
      <c r="E45" s="12">
        <f>47739432.82+310320+14955758.28</f>
        <v>63005511.100000001</v>
      </c>
      <c r="F45" s="1">
        <f t="shared" si="21"/>
        <v>0</v>
      </c>
      <c r="G45" s="1">
        <f t="shared" si="22"/>
        <v>0</v>
      </c>
      <c r="H45" s="1">
        <f t="shared" si="23"/>
        <v>0</v>
      </c>
    </row>
    <row r="46" spans="1:8" s="32" customFormat="1" x14ac:dyDescent="0.25">
      <c r="A46" s="4" t="s">
        <v>38</v>
      </c>
      <c r="B46" s="13"/>
      <c r="C46" s="47">
        <v>20510215.5</v>
      </c>
      <c r="D46" s="12">
        <v>6225400</v>
      </c>
      <c r="E46" s="12">
        <f>80800000+750000+732600+500000+280000</f>
        <v>83062600</v>
      </c>
      <c r="F46" s="1">
        <f t="shared" si="21"/>
        <v>7.494829201108562</v>
      </c>
      <c r="G46" s="1"/>
      <c r="H46" s="1">
        <f t="shared" si="23"/>
        <v>30.352679619577867</v>
      </c>
    </row>
    <row r="47" spans="1:8" s="32" customFormat="1" ht="18.75" customHeight="1" x14ac:dyDescent="0.25">
      <c r="A47" s="4" t="s">
        <v>45</v>
      </c>
      <c r="B47" s="13"/>
      <c r="C47" s="47">
        <f>1114904+192500</f>
        <v>1307404</v>
      </c>
      <c r="D47" s="12">
        <f>1114904+192500</f>
        <v>1307404</v>
      </c>
      <c r="E47" s="12"/>
      <c r="F47" s="1" t="e">
        <f t="shared" si="21"/>
        <v>#DIV/0!</v>
      </c>
      <c r="G47" s="1"/>
      <c r="H47" s="1">
        <f t="shared" si="23"/>
        <v>100</v>
      </c>
    </row>
    <row r="48" spans="1:8" s="32" customFormat="1" ht="18.75" customHeight="1" x14ac:dyDescent="0.25">
      <c r="A48" s="4" t="s">
        <v>29</v>
      </c>
      <c r="B48" s="14"/>
      <c r="C48" s="45">
        <v>-2874529.6</v>
      </c>
      <c r="D48" s="12">
        <f>-910637.81-1963891.79</f>
        <v>-2874529.6</v>
      </c>
      <c r="E48" s="12"/>
      <c r="F48" s="1"/>
      <c r="G48" s="1"/>
      <c r="H48" s="1"/>
    </row>
    <row r="49" spans="1:10" s="32" customFormat="1" x14ac:dyDescent="0.25">
      <c r="A49" s="4" t="s">
        <v>52</v>
      </c>
      <c r="B49" s="14"/>
      <c r="C49" s="13"/>
      <c r="D49" s="12"/>
      <c r="E49" s="12"/>
      <c r="F49" s="1" t="e">
        <f t="shared" si="21"/>
        <v>#DIV/0!</v>
      </c>
      <c r="G49" s="1"/>
      <c r="H49" s="1"/>
    </row>
    <row r="50" spans="1:10" s="30" customFormat="1" ht="14.25" customHeight="1" x14ac:dyDescent="0.25">
      <c r="A50" s="21" t="s">
        <v>39</v>
      </c>
      <c r="B50" s="22">
        <f>B41+B42</f>
        <v>111645359.13</v>
      </c>
      <c r="C50" s="22">
        <f>C41+C42</f>
        <v>146307305.13</v>
      </c>
      <c r="D50" s="22">
        <f>D41+D42</f>
        <v>83730517.280000001</v>
      </c>
      <c r="E50" s="22">
        <f>E41+E42</f>
        <v>212508692.24000001</v>
      </c>
      <c r="F50" s="23">
        <f>D50/E50*100</f>
        <v>39.400984683223044</v>
      </c>
      <c r="G50" s="23">
        <f>C50/B50*100</f>
        <v>131.04647275095385</v>
      </c>
      <c r="H50" s="23">
        <f>D50/C50*100</f>
        <v>57.229211627951202</v>
      </c>
      <c r="I50" s="34"/>
      <c r="J50" s="34"/>
    </row>
    <row r="51" spans="1:10" s="30" customFormat="1" ht="16.5" customHeight="1" x14ac:dyDescent="0.25">
      <c r="A51" s="49" t="s">
        <v>30</v>
      </c>
      <c r="B51" s="48">
        <v>121117284.68000001</v>
      </c>
      <c r="C51" s="48">
        <v>176828916.27000001</v>
      </c>
      <c r="D51" s="48">
        <v>76537928.159999996</v>
      </c>
      <c r="E51" s="48">
        <v>117406322.59</v>
      </c>
      <c r="F51" s="48">
        <f>D51/E51*100</f>
        <v>65.190635795042823</v>
      </c>
      <c r="G51" s="48">
        <f>C51/B51*100</f>
        <v>145.99808502741277</v>
      </c>
      <c r="H51" s="48">
        <f>D51/C51*100</f>
        <v>43.283604160721232</v>
      </c>
      <c r="J51" s="34"/>
    </row>
    <row r="52" spans="1:10" s="30" customFormat="1" ht="27.75" customHeight="1" x14ac:dyDescent="0.25">
      <c r="A52" s="18" t="s">
        <v>31</v>
      </c>
      <c r="B52" s="19">
        <f>B50-B51</f>
        <v>-9471925.5500000119</v>
      </c>
      <c r="C52" s="19">
        <f>C50-C51</f>
        <v>-30521611.140000015</v>
      </c>
      <c r="D52" s="19">
        <f>D50-D51</f>
        <v>7192589.1200000048</v>
      </c>
      <c r="E52" s="19">
        <f>E50-E51</f>
        <v>95102369.650000006</v>
      </c>
      <c r="F52" s="20">
        <f t="shared" ref="F52" si="30">D52/E52*100</f>
        <v>7.5629967438986991</v>
      </c>
      <c r="G52" s="20">
        <f t="shared" ref="G52" si="31">D52/B52*100</f>
        <v>-75.935870505232131</v>
      </c>
      <c r="H52" s="20">
        <f t="shared" ref="H52" si="32">D52/C52*100</f>
        <v>-23.565561749044683</v>
      </c>
    </row>
    <row r="53" spans="1:10" x14ac:dyDescent="0.25">
      <c r="A53" s="6" t="s">
        <v>32</v>
      </c>
      <c r="B53" s="17">
        <f>B7+B9+B10+B16</f>
        <v>87319255.530000001</v>
      </c>
      <c r="C53" s="17">
        <f>C7+C9+C10+C16</f>
        <v>92742018.550000012</v>
      </c>
      <c r="D53" s="17">
        <f t="shared" ref="D53:E53" si="33">D7+D9+D10+D16</f>
        <v>66865821.57</v>
      </c>
      <c r="E53" s="17">
        <f t="shared" si="33"/>
        <v>52529046.449999996</v>
      </c>
      <c r="F53" s="7">
        <f t="shared" ref="F53:F54" si="34">D53/E53*100</f>
        <v>127.2930427809051</v>
      </c>
      <c r="G53" s="7">
        <f t="shared" ref="G53:G54" si="35">D53/B53*100</f>
        <v>76.576261632266338</v>
      </c>
      <c r="H53" s="7">
        <f t="shared" ref="H53:H54" si="36">D53/C53*100</f>
        <v>72.098734333618836</v>
      </c>
    </row>
    <row r="54" spans="1:10" x14ac:dyDescent="0.25">
      <c r="A54" s="6" t="s">
        <v>33</v>
      </c>
      <c r="B54" s="17">
        <f>B21+B30+B35+B37</f>
        <v>7400000</v>
      </c>
      <c r="C54" s="17">
        <f>C21+C28+C30+C35+C37</f>
        <v>15880501.079999998</v>
      </c>
      <c r="D54" s="17">
        <f t="shared" ref="D54:E54" si="37">D21+D28+D30+D35+D37</f>
        <v>5593467.3099999996</v>
      </c>
      <c r="E54" s="17">
        <f t="shared" si="37"/>
        <v>7798512.7299999995</v>
      </c>
      <c r="F54" s="7">
        <f t="shared" si="34"/>
        <v>71.724795530339534</v>
      </c>
      <c r="G54" s="7">
        <f t="shared" si="35"/>
        <v>75.587396081081067</v>
      </c>
      <c r="H54" s="7">
        <f t="shared" si="36"/>
        <v>35.222234372972316</v>
      </c>
    </row>
    <row r="55" spans="1:10" x14ac:dyDescent="0.25">
      <c r="B55" s="36"/>
    </row>
    <row r="56" spans="1:10" x14ac:dyDescent="0.25">
      <c r="B56" s="36"/>
      <c r="C56" s="38"/>
      <c r="D56" s="38"/>
    </row>
    <row r="57" spans="1:10" x14ac:dyDescent="0.25">
      <c r="B57" s="36"/>
      <c r="C57" s="36"/>
      <c r="D57" s="38"/>
      <c r="E57" s="38"/>
    </row>
    <row r="58" spans="1:10" x14ac:dyDescent="0.25">
      <c r="B58" s="36"/>
      <c r="C58" s="36"/>
      <c r="D58" s="38"/>
      <c r="E58" s="38"/>
    </row>
  </sheetData>
  <mergeCells count="8">
    <mergeCell ref="A4:A5"/>
    <mergeCell ref="A1:H2"/>
    <mergeCell ref="B4:C4"/>
    <mergeCell ref="D4:D5"/>
    <mergeCell ref="E4:E5"/>
    <mergeCell ref="F4:F5"/>
    <mergeCell ref="G4:H4"/>
    <mergeCell ref="G3:H3"/>
  </mergeCells>
  <pageMargins left="0.94488188976377963" right="0.19685039370078741" top="0.43307086614173229" bottom="0.23622047244094491" header="0" footer="0.23622047244094491"/>
  <pageSetup paperSize="9" scale="79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2023-08-21T11:24:34Z</cp:lastPrinted>
  <dcterms:created xsi:type="dcterms:W3CDTF">2015-04-03T08:40:51Z</dcterms:created>
  <dcterms:modified xsi:type="dcterms:W3CDTF">2024-09-12T13:39:54Z</dcterms:modified>
</cp:coreProperties>
</file>