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75" windowWidth="18975" windowHeight="11145"/>
  </bookViews>
  <sheets>
    <sheet name="Доходы" sheetId="1" r:id="rId1"/>
  </sheets>
  <calcPr calcId="145621"/>
</workbook>
</file>

<file path=xl/calcChain.xml><?xml version="1.0" encoding="utf-8"?>
<calcChain xmlns="http://schemas.openxmlformats.org/spreadsheetml/2006/main">
  <c r="C45" i="1" l="1"/>
  <c r="D45" i="1"/>
  <c r="D34" i="1" l="1"/>
  <c r="E16" i="1" l="1"/>
  <c r="D16" i="1"/>
  <c r="H19" i="1"/>
  <c r="G19" i="1"/>
  <c r="F19" i="1"/>
  <c r="E41" i="1" l="1"/>
  <c r="E40" i="1" s="1"/>
  <c r="E35" i="1"/>
  <c r="E33" i="1"/>
  <c r="E28" i="1"/>
  <c r="E22" i="1"/>
  <c r="E21" i="1"/>
  <c r="E51" i="1" s="1"/>
  <c r="E18" i="1"/>
  <c r="E10" i="1"/>
  <c r="E7" i="1"/>
  <c r="E6" i="1" s="1"/>
  <c r="E39" i="1" s="1"/>
  <c r="E47" i="1" l="1"/>
  <c r="E49" i="1" s="1"/>
  <c r="E50" i="1"/>
  <c r="B41" i="1" l="1"/>
  <c r="B10" i="1" l="1"/>
  <c r="C10" i="1" l="1"/>
  <c r="C7" i="1"/>
  <c r="B7" i="1"/>
  <c r="D35" i="1" l="1"/>
  <c r="D33" i="1"/>
  <c r="D22" i="1"/>
  <c r="C22" i="1"/>
  <c r="C21" i="1" s="1"/>
  <c r="B22" i="1"/>
  <c r="B21" i="1" s="1"/>
  <c r="B16" i="1"/>
  <c r="B50" i="1" l="1"/>
  <c r="C41" i="1"/>
  <c r="C40" i="1" s="1"/>
  <c r="B40" i="1"/>
  <c r="C35" i="1"/>
  <c r="B35" i="1"/>
  <c r="C33" i="1"/>
  <c r="B33" i="1"/>
  <c r="C28" i="1"/>
  <c r="B28" i="1"/>
  <c r="C16" i="1"/>
  <c r="B6" i="1" l="1"/>
  <c r="B39" i="1" s="1"/>
  <c r="C6" i="1"/>
  <c r="C39" i="1" s="1"/>
  <c r="C47" i="1" s="1"/>
  <c r="C49" i="1" s="1"/>
  <c r="B51" i="1"/>
  <c r="C51" i="1"/>
  <c r="C50" i="1"/>
  <c r="B47" i="1" l="1"/>
  <c r="B49" i="1" s="1"/>
  <c r="D10" i="1"/>
  <c r="D28" i="1"/>
  <c r="G34" i="1" l="1"/>
  <c r="G30" i="1"/>
  <c r="G42" i="1" l="1"/>
  <c r="H46" i="1" l="1"/>
  <c r="F46" i="1"/>
  <c r="H45" i="1"/>
  <c r="F45" i="1"/>
  <c r="H44" i="1"/>
  <c r="F44" i="1"/>
  <c r="H43" i="1"/>
  <c r="F43" i="1"/>
  <c r="H42" i="1"/>
  <c r="F42" i="1"/>
  <c r="F37" i="1"/>
  <c r="H34" i="1"/>
  <c r="F34" i="1"/>
  <c r="H32" i="1"/>
  <c r="H30" i="1"/>
  <c r="F30" i="1"/>
  <c r="H29" i="1"/>
  <c r="H27" i="1"/>
  <c r="G27" i="1"/>
  <c r="H26" i="1"/>
  <c r="G26" i="1"/>
  <c r="D41" i="1" l="1"/>
  <c r="D40" i="1" s="1"/>
  <c r="H48" i="1" l="1"/>
  <c r="G48" i="1"/>
  <c r="F48" i="1"/>
  <c r="F14" i="1" l="1"/>
  <c r="G14" i="1"/>
  <c r="H14" i="1"/>
  <c r="F13" i="1"/>
  <c r="G13" i="1"/>
  <c r="H13" i="1"/>
  <c r="G28" i="1" l="1"/>
  <c r="H28" i="1" l="1"/>
  <c r="F28" i="1"/>
  <c r="H20" i="1"/>
  <c r="G20" i="1"/>
  <c r="F20" i="1"/>
  <c r="D7" i="1" l="1"/>
  <c r="D21" i="1"/>
  <c r="G33" i="1"/>
  <c r="F41" i="1"/>
  <c r="H16" i="1"/>
  <c r="G16" i="1"/>
  <c r="H25" i="1"/>
  <c r="G25" i="1"/>
  <c r="F25" i="1"/>
  <c r="H24" i="1"/>
  <c r="G24" i="1"/>
  <c r="F24" i="1"/>
  <c r="H18" i="1"/>
  <c r="G18" i="1"/>
  <c r="F18" i="1"/>
  <c r="H17" i="1"/>
  <c r="G17" i="1"/>
  <c r="F17" i="1"/>
  <c r="F16" i="1"/>
  <c r="H12" i="1"/>
  <c r="G12" i="1"/>
  <c r="F12" i="1"/>
  <c r="H11" i="1"/>
  <c r="G11" i="1"/>
  <c r="F11" i="1"/>
  <c r="H9" i="1"/>
  <c r="G9" i="1"/>
  <c r="F9" i="1"/>
  <c r="H8" i="1"/>
  <c r="G8" i="1"/>
  <c r="F8" i="1"/>
  <c r="D6" i="1" l="1"/>
  <c r="D39" i="1" s="1"/>
  <c r="D51" i="1"/>
  <c r="D50" i="1"/>
  <c r="F7" i="1"/>
  <c r="H7" i="1"/>
  <c r="G41" i="1"/>
  <c r="H33" i="1"/>
  <c r="G7" i="1"/>
  <c r="F35" i="1"/>
  <c r="F33" i="1"/>
  <c r="H40" i="1"/>
  <c r="H41" i="1"/>
  <c r="F40" i="1"/>
  <c r="G22" i="1"/>
  <c r="F10" i="1"/>
  <c r="F22" i="1"/>
  <c r="H22" i="1"/>
  <c r="H21" i="1"/>
  <c r="G21" i="1"/>
  <c r="F21" i="1"/>
  <c r="H10" i="1"/>
  <c r="G10" i="1"/>
  <c r="F6" i="1" l="1"/>
  <c r="F51" i="1"/>
  <c r="G6" i="1"/>
  <c r="H6" i="1"/>
  <c r="G40" i="1"/>
  <c r="F50" i="1"/>
  <c r="G51" i="1"/>
  <c r="H51" i="1"/>
  <c r="G50" i="1"/>
  <c r="H50" i="1"/>
  <c r="G47" i="1"/>
  <c r="D47" i="1"/>
  <c r="H39" i="1" l="1"/>
  <c r="G39" i="1"/>
  <c r="F39" i="1"/>
  <c r="D49" i="1"/>
  <c r="H49" i="1" l="1"/>
  <c r="G49" i="1"/>
  <c r="F49" i="1"/>
  <c r="H47" i="1"/>
  <c r="F47" i="1"/>
</calcChain>
</file>

<file path=xl/sharedStrings.xml><?xml version="1.0" encoding="utf-8"?>
<sst xmlns="http://schemas.openxmlformats.org/spreadsheetml/2006/main" count="58" uniqueCount="57">
  <si>
    <t>(руб.)</t>
  </si>
  <si>
    <t>Утверждено</t>
  </si>
  <si>
    <t>Уточнено</t>
  </si>
  <si>
    <t>НАЛОГОВЫЕ/ НЕНАЛОГОВЫЕ ДОХОДЫ</t>
  </si>
  <si>
    <t>Налоги на прибыль, доход</t>
  </si>
  <si>
    <t>1.Налог на доходы физических лиц</t>
  </si>
  <si>
    <t>Акцизы по подакцизным товарам</t>
  </si>
  <si>
    <t>Налоги на совокупный доход</t>
  </si>
  <si>
    <t xml:space="preserve">1.Налог, взимаемый с налогоплательщиков,выбравших в качестве налогообложения доходы </t>
  </si>
  <si>
    <t>2.Налог, взимаемый с налогоплательщиков,выбравших в качестве налогообложения доходы , уменьшенные на величину расходов</t>
  </si>
  <si>
    <t>3.Ед.сельскохозяйственный налог</t>
  </si>
  <si>
    <t>4.Минимальный налог</t>
  </si>
  <si>
    <t>Налоги на имущество</t>
  </si>
  <si>
    <t xml:space="preserve">   - на имущество физических лиц</t>
  </si>
  <si>
    <t>Доходы от использования имущества</t>
  </si>
  <si>
    <t>Платежи от МУПов</t>
  </si>
  <si>
    <t>Прочие доходы от использ.имущ.</t>
  </si>
  <si>
    <t>- от реализации имущества собст МО</t>
  </si>
  <si>
    <t>-от реализации зем.участков собстМО</t>
  </si>
  <si>
    <t>Штрафы, санкции, возмещение ущерба</t>
  </si>
  <si>
    <t>Прочие поступлен.от денежных взыск.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</si>
  <si>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</si>
  <si>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</si>
  <si>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</si>
  <si>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</si>
  <si>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</si>
  <si>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</si>
  <si>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</si>
  <si>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</si>
  <si>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</si>
  <si>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</si>
  <si>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</si>
  <si>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</si>
  <si>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</si>
  <si>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</si>
  <si>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ВСЕГО ДОХОДОВ</t>
  </si>
  <si>
    <t>утверждено</t>
  </si>
  <si>
    <t>уточнено</t>
  </si>
  <si>
    <t xml:space="preserve">  - земельный налог с юридических лиц</t>
  </si>
  <si>
    <t xml:space="preserve">  - земельный налог с физических лиц</t>
  </si>
  <si>
    <t xml:space="preserve"> -арендная плата за земли до разграничения</t>
  </si>
  <si>
    <t>Прочие безвозмездные поступления</t>
  </si>
  <si>
    <t xml:space="preserve"> -от реализации земли до разграничения</t>
  </si>
  <si>
    <t>5. Налог на профессиональный доход</t>
  </si>
  <si>
    <t>от перераспределения  земельных участков до разграничения</t>
  </si>
  <si>
    <t>Доходы от использования имущества мун.собcтв.</t>
  </si>
  <si>
    <t xml:space="preserve">  -арендная плата за землю собст.МО</t>
  </si>
  <si>
    <t xml:space="preserve">  -арендная плата за имущество</t>
  </si>
  <si>
    <t>Доходы от продажи матер./нематер. активов</t>
  </si>
  <si>
    <t>Инициативные платежи</t>
  </si>
  <si>
    <t>Исполнено за янв-июль 2023 года</t>
  </si>
  <si>
    <t>Исполнение  доходной части и дефицита бюджета муниципального образования городское поселение город Боровск на 01.08.2024 года.</t>
  </si>
  <si>
    <t>План на 2024 год</t>
  </si>
  <si>
    <t>Исполнено за янв-июль 2024 года</t>
  </si>
  <si>
    <t>Исполнение 2024 г. к 2023 г.</t>
  </si>
  <si>
    <t>% выполнения отчетного периода к плану 2024 года</t>
  </si>
  <si>
    <t>-  земельный налог (по обязательствам, возникшим до 1 января 2006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</si>
</sst>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Arial Cyr"/>
    </font>
    <font>
      <sz val="10"/>
      <color theme="8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sz val="8"/>
      <color rgb="FF000000"/>
      <name val="Arial Cyr"/>
    </font>
    <font>
      <i/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b/>
      <sz val="8"/>
      <color rgb="FF000000"/>
      <name val="Arial Cyr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" fontId="10" fillId="0" borderId="3">
      <alignment horizontal="right" shrinkToFit="1"/>
    </xf>
    <xf numFmtId="4" fontId="15" fillId="0" borderId="3">
      <alignment horizontal="right" shrinkToFit="1"/>
    </xf>
    <xf numFmtId="4" fontId="15" fillId="0" borderId="3">
      <alignment horizontal="right" shrinkToFit="1"/>
    </xf>
    <xf numFmtId="4" fontId="15" fillId="0" borderId="4">
      <alignment horizontal="right" shrinkToFit="1"/>
    </xf>
  </cellStyleXfs>
  <cellXfs count="57">
    <xf numFmtId="0" fontId="0" fillId="0" borderId="0" xfId="0"/>
    <xf numFmtId="4" fontId="3" fillId="2" borderId="1" xfId="1" applyNumberFormat="1" applyFont="1" applyFill="1" applyBorder="1" applyAlignment="1">
      <alignment vertical="center" wrapText="1"/>
    </xf>
    <xf numFmtId="2" fontId="3" fillId="2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3" fillId="0" borderId="0" xfId="1" applyFont="1"/>
    <xf numFmtId="4" fontId="5" fillId="2" borderId="1" xfId="1" applyNumberFormat="1" applyFont="1" applyFill="1" applyBorder="1" applyAlignment="1">
      <alignment vertical="center" wrapText="1"/>
    </xf>
    <xf numFmtId="4" fontId="4" fillId="0" borderId="0" xfId="0" applyNumberFormat="1" applyFont="1"/>
    <xf numFmtId="0" fontId="3" fillId="0" borderId="0" xfId="1" applyFont="1" applyAlignment="1">
      <alignment horizontal="left"/>
    </xf>
    <xf numFmtId="0" fontId="3" fillId="2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vertical="center" wrapText="1"/>
    </xf>
    <xf numFmtId="2" fontId="6" fillId="2" borderId="1" xfId="1" applyNumberFormat="1" applyFont="1" applyFill="1" applyBorder="1" applyAlignment="1">
      <alignment vertical="center" wrapText="1"/>
    </xf>
    <xf numFmtId="0" fontId="7" fillId="2" borderId="0" xfId="0" applyFont="1" applyFill="1"/>
    <xf numFmtId="4" fontId="7" fillId="0" borderId="0" xfId="0" applyNumberFormat="1" applyFont="1"/>
    <xf numFmtId="0" fontId="7" fillId="0" borderId="0" xfId="0" applyFont="1"/>
    <xf numFmtId="0" fontId="8" fillId="2" borderId="1" xfId="1" applyFont="1" applyFill="1" applyBorder="1" applyAlignment="1">
      <alignment horizontal="left" vertical="center" wrapText="1"/>
    </xf>
    <xf numFmtId="0" fontId="9" fillId="2" borderId="0" xfId="0" applyFont="1" applyFill="1"/>
    <xf numFmtId="0" fontId="6" fillId="3" borderId="1" xfId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vertical="center" wrapText="1"/>
    </xf>
    <xf numFmtId="2" fontId="7" fillId="3" borderId="1" xfId="1" applyNumberFormat="1" applyFont="1" applyFill="1" applyBorder="1" applyAlignment="1">
      <alignment vertical="center" wrapText="1"/>
    </xf>
    <xf numFmtId="0" fontId="11" fillId="0" borderId="0" xfId="1" applyFont="1"/>
    <xf numFmtId="0" fontId="11" fillId="0" borderId="0" xfId="0" applyFont="1"/>
    <xf numFmtId="4" fontId="11" fillId="0" borderId="0" xfId="0" applyNumberFormat="1" applyFont="1"/>
    <xf numFmtId="4" fontId="12" fillId="4" borderId="1" xfId="1" applyNumberFormat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vertical="center" wrapText="1"/>
    </xf>
    <xf numFmtId="4" fontId="13" fillId="2" borderId="1" xfId="1" applyNumberFormat="1" applyFont="1" applyFill="1" applyBorder="1" applyAlignment="1">
      <alignment vertical="center" wrapText="1"/>
    </xf>
    <xf numFmtId="4" fontId="14" fillId="2" borderId="1" xfId="1" applyNumberFormat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vertical="center" wrapText="1"/>
    </xf>
    <xf numFmtId="4" fontId="15" fillId="0" borderId="3" xfId="4" applyAlignment="1" applyProtection="1">
      <alignment horizontal="right" vertical="center" shrinkToFit="1"/>
    </xf>
    <xf numFmtId="4" fontId="17" fillId="2" borderId="1" xfId="1" applyNumberFormat="1" applyFont="1" applyFill="1" applyBorder="1" applyAlignment="1">
      <alignment vertical="center" wrapText="1"/>
    </xf>
    <xf numFmtId="4" fontId="15" fillId="0" borderId="3" xfId="5" applyNumberFormat="1" applyProtection="1">
      <alignment horizontal="right" shrinkToFit="1"/>
    </xf>
    <xf numFmtId="0" fontId="16" fillId="2" borderId="1" xfId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4" fontId="13" fillId="5" borderId="1" xfId="1" applyNumberFormat="1" applyFont="1" applyFill="1" applyBorder="1" applyAlignment="1">
      <alignment vertical="center" wrapText="1"/>
    </xf>
    <xf numFmtId="4" fontId="18" fillId="2" borderId="1" xfId="1" applyNumberFormat="1" applyFont="1" applyFill="1" applyBorder="1" applyAlignment="1">
      <alignment vertical="center" wrapText="1"/>
    </xf>
    <xf numFmtId="4" fontId="19" fillId="0" borderId="3" xfId="4" applyFont="1" applyAlignment="1" applyProtection="1">
      <alignment horizontal="right" vertical="center" shrinkToFit="1"/>
    </xf>
    <xf numFmtId="49" fontId="20" fillId="2" borderId="1" xfId="1" applyNumberFormat="1" applyFont="1" applyFill="1" applyBorder="1" applyAlignment="1">
      <alignment horizontal="left" vertical="center" wrapText="1"/>
    </xf>
    <xf numFmtId="2" fontId="16" fillId="2" borderId="1" xfId="1" applyNumberFormat="1" applyFont="1" applyFill="1" applyBorder="1" applyAlignment="1">
      <alignment vertical="center" wrapText="1"/>
    </xf>
    <xf numFmtId="4" fontId="21" fillId="2" borderId="1" xfId="1" applyNumberFormat="1" applyFont="1" applyFill="1" applyBorder="1" applyAlignment="1">
      <alignment vertical="center" wrapText="1"/>
    </xf>
    <xf numFmtId="4" fontId="22" fillId="0" borderId="3" xfId="5" applyNumberFormat="1" applyFont="1" applyAlignment="1" applyProtection="1">
      <alignment horizontal="right" vertical="center" shrinkToFit="1"/>
    </xf>
    <xf numFmtId="4" fontId="22" fillId="0" borderId="3" xfId="4" applyFont="1" applyAlignment="1" applyProtection="1">
      <alignment horizontal="right" vertical="center" shrinkToFit="1"/>
    </xf>
    <xf numFmtId="4" fontId="6" fillId="6" borderId="1" xfId="1" applyNumberFormat="1" applyFont="1" applyFill="1" applyBorder="1" applyAlignment="1">
      <alignment horizontal="right" vertical="center" wrapText="1"/>
    </xf>
    <xf numFmtId="4" fontId="6" fillId="6" borderId="1" xfId="1" applyNumberFormat="1" applyFont="1" applyFill="1" applyBorder="1" applyAlignment="1">
      <alignment horizontal="center" vertical="center" wrapText="1"/>
    </xf>
    <xf numFmtId="4" fontId="13" fillId="5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" fontId="23" fillId="0" borderId="3" xfId="5" applyNumberFormat="1" applyFont="1" applyProtection="1">
      <alignment horizontal="right" shrinkToFit="1"/>
    </xf>
  </cellXfs>
  <cellStyles count="7">
    <cellStyle name="xl48" xfId="6"/>
    <cellStyle name="xl50" xfId="5"/>
    <cellStyle name="xl51" xfId="4"/>
    <cellStyle name="xl52" xfId="3"/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CCFFFF"/>
      <color rgb="FFFFCCFF"/>
      <color rgb="FFFF33CC"/>
      <color rgb="FFFF0066"/>
      <color rgb="FF99FF99"/>
      <color rgb="FFFFCC66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topLeftCell="A16" workbookViewId="0">
      <selection activeCell="B48" sqref="B48:C48"/>
    </sheetView>
  </sheetViews>
  <sheetFormatPr defaultRowHeight="12.75" x14ac:dyDescent="0.2"/>
  <cols>
    <col min="1" max="1" width="31.28515625" style="11" customWidth="1"/>
    <col min="2" max="2" width="14.5703125" style="4" customWidth="1"/>
    <col min="3" max="3" width="13.42578125" style="4" bestFit="1" customWidth="1"/>
    <col min="4" max="4" width="15.7109375" style="4" bestFit="1" customWidth="1"/>
    <col min="5" max="5" width="13.85546875" style="24" customWidth="1"/>
    <col min="6" max="6" width="10" style="4" customWidth="1"/>
    <col min="7" max="7" width="9.42578125" style="4" customWidth="1"/>
    <col min="8" max="8" width="8.140625" style="4" customWidth="1"/>
    <col min="9" max="9" width="10.5703125" style="4" bestFit="1" customWidth="1"/>
    <col min="10" max="16384" width="9.140625" style="4"/>
  </cols>
  <sheetData>
    <row r="1" spans="1:8" x14ac:dyDescent="0.2">
      <c r="A1" s="52" t="s">
        <v>51</v>
      </c>
      <c r="B1" s="52"/>
      <c r="C1" s="52"/>
      <c r="D1" s="52"/>
      <c r="E1" s="52"/>
      <c r="F1" s="52"/>
      <c r="G1" s="52"/>
      <c r="H1" s="52"/>
    </row>
    <row r="2" spans="1:8" ht="16.5" customHeight="1" x14ac:dyDescent="0.2">
      <c r="A2" s="52"/>
      <c r="B2" s="52"/>
      <c r="C2" s="52"/>
      <c r="D2" s="52"/>
      <c r="E2" s="52"/>
      <c r="F2" s="52"/>
      <c r="G2" s="52"/>
      <c r="H2" s="52"/>
    </row>
    <row r="3" spans="1:8" ht="12.75" customHeight="1" x14ac:dyDescent="0.2">
      <c r="A3" s="9"/>
      <c r="B3" s="6"/>
      <c r="C3" s="6"/>
      <c r="D3" s="6"/>
      <c r="E3" s="23"/>
      <c r="F3" s="6"/>
      <c r="G3" s="54" t="s">
        <v>0</v>
      </c>
      <c r="H3" s="55"/>
    </row>
    <row r="4" spans="1:8" ht="51.75" customHeight="1" x14ac:dyDescent="0.2">
      <c r="A4" s="51" t="s">
        <v>30</v>
      </c>
      <c r="B4" s="53" t="s">
        <v>52</v>
      </c>
      <c r="C4" s="53"/>
      <c r="D4" s="53" t="s">
        <v>53</v>
      </c>
      <c r="E4" s="53" t="s">
        <v>50</v>
      </c>
      <c r="F4" s="53" t="s">
        <v>54</v>
      </c>
      <c r="G4" s="53" t="s">
        <v>55</v>
      </c>
      <c r="H4" s="53"/>
    </row>
    <row r="5" spans="1:8" ht="33" customHeight="1" x14ac:dyDescent="0.2">
      <c r="A5" s="51"/>
      <c r="B5" s="30" t="s">
        <v>1</v>
      </c>
      <c r="C5" s="30" t="s">
        <v>2</v>
      </c>
      <c r="D5" s="53"/>
      <c r="E5" s="53"/>
      <c r="F5" s="53"/>
      <c r="G5" s="3" t="s">
        <v>36</v>
      </c>
      <c r="H5" s="3" t="s">
        <v>37</v>
      </c>
    </row>
    <row r="6" spans="1:8" s="17" customFormat="1" ht="25.5" x14ac:dyDescent="0.2">
      <c r="A6" s="12" t="s">
        <v>3</v>
      </c>
      <c r="B6" s="41">
        <f>B7+B9+B10+B16+B21+B26+B28+B33+B35</f>
        <v>94719255.530000001</v>
      </c>
      <c r="C6" s="41">
        <f>C7+C9+C10+C16+C21+C26+C28+C33+C35</f>
        <v>107474216.83000001</v>
      </c>
      <c r="D6" s="41">
        <f>D7+D9+D10+D16+D21+D26+D28+D33+D35</f>
        <v>66298372.420000002</v>
      </c>
      <c r="E6" s="41">
        <f>E7+E9+E10+E16+E21+E26+E28+E33+E35</f>
        <v>58301870.560000002</v>
      </c>
      <c r="F6" s="26">
        <f>D6/E6*100</f>
        <v>113.71568662067297</v>
      </c>
      <c r="G6" s="26">
        <f>D6/B6*100</f>
        <v>69.994608856487076</v>
      </c>
      <c r="H6" s="26">
        <f>D6/C6*100</f>
        <v>61.68769996702472</v>
      </c>
    </row>
    <row r="7" spans="1:8" s="15" customFormat="1" x14ac:dyDescent="0.2">
      <c r="A7" s="12" t="s">
        <v>4</v>
      </c>
      <c r="B7" s="13">
        <f>B8</f>
        <v>36300000</v>
      </c>
      <c r="C7" s="13">
        <f t="shared" ref="C7" si="0">C8</f>
        <v>36329521.520000003</v>
      </c>
      <c r="D7" s="13">
        <f>D8</f>
        <v>23766913.07</v>
      </c>
      <c r="E7" s="13">
        <f>E8</f>
        <v>20450438.43</v>
      </c>
      <c r="F7" s="14">
        <f>D7/E7*100</f>
        <v>116.21713222115993</v>
      </c>
      <c r="G7" s="14">
        <f>D7/B7*100</f>
        <v>65.473589724517907</v>
      </c>
      <c r="H7" s="14">
        <f>D7/C7*100</f>
        <v>65.420385613710664</v>
      </c>
    </row>
    <row r="8" spans="1:8" s="5" customFormat="1" ht="13.5" customHeight="1" x14ac:dyDescent="0.2">
      <c r="A8" s="10" t="s">
        <v>5</v>
      </c>
      <c r="B8" s="34">
        <v>36300000</v>
      </c>
      <c r="C8" s="34">
        <v>36329521.520000003</v>
      </c>
      <c r="D8" s="56">
        <v>23766913.07</v>
      </c>
      <c r="E8" s="1">
        <v>20450438.43</v>
      </c>
      <c r="F8" s="2">
        <f>D8/E8*100</f>
        <v>116.21713222115993</v>
      </c>
      <c r="G8" s="2">
        <f>D8/B8*100</f>
        <v>65.473589724517907</v>
      </c>
      <c r="H8" s="2">
        <f>D8/C8*100</f>
        <v>65.420385613710664</v>
      </c>
    </row>
    <row r="9" spans="1:8" s="15" customFormat="1" x14ac:dyDescent="0.2">
      <c r="A9" s="12" t="s">
        <v>6</v>
      </c>
      <c r="B9" s="42">
        <v>2561655.5299999998</v>
      </c>
      <c r="C9" s="42">
        <v>2561655.5299999998</v>
      </c>
      <c r="D9" s="56">
        <v>1563711.48</v>
      </c>
      <c r="E9" s="13">
        <v>1547093.5</v>
      </c>
      <c r="F9" s="14">
        <f t="shared" ref="F9:F14" si="1">D9/E9*100</f>
        <v>101.07414193130538</v>
      </c>
      <c r="G9" s="14">
        <f t="shared" ref="G9:G14" si="2">D9/B9*100</f>
        <v>61.0430037015945</v>
      </c>
      <c r="H9" s="14">
        <f t="shared" ref="H9:H14" si="3">D9/C9*100</f>
        <v>61.0430037015945</v>
      </c>
    </row>
    <row r="10" spans="1:8" s="15" customFormat="1" x14ac:dyDescent="0.2">
      <c r="A10" s="12" t="s">
        <v>7</v>
      </c>
      <c r="B10" s="13">
        <f>SUM(B11:B15)</f>
        <v>28107600</v>
      </c>
      <c r="C10" s="13">
        <f t="shared" ref="C10" si="4">SUM(C11:C15)</f>
        <v>28107600</v>
      </c>
      <c r="D10" s="13">
        <f t="shared" ref="D10:E10" si="5">SUM(D11:D15)</f>
        <v>29622851.399999999</v>
      </c>
      <c r="E10" s="13">
        <f t="shared" si="5"/>
        <v>20660154.880000003</v>
      </c>
      <c r="F10" s="14">
        <f t="shared" si="1"/>
        <v>143.38155532743031</v>
      </c>
      <c r="G10" s="14">
        <f t="shared" si="2"/>
        <v>105.39089570080688</v>
      </c>
      <c r="H10" s="14">
        <f t="shared" si="3"/>
        <v>105.39089570080688</v>
      </c>
    </row>
    <row r="11" spans="1:8" s="5" customFormat="1" ht="38.25" x14ac:dyDescent="0.2">
      <c r="A11" s="10" t="s">
        <v>8</v>
      </c>
      <c r="B11" s="34">
        <v>14605398</v>
      </c>
      <c r="C11" s="1">
        <v>14605398</v>
      </c>
      <c r="D11" s="1">
        <v>18253044.120000001</v>
      </c>
      <c r="E11" s="36">
        <v>11137932.33</v>
      </c>
      <c r="F11" s="36">
        <f t="shared" si="1"/>
        <v>163.88180121040475</v>
      </c>
      <c r="G11" s="36">
        <f t="shared" si="2"/>
        <v>124.97464375842411</v>
      </c>
      <c r="H11" s="36">
        <f t="shared" si="3"/>
        <v>124.97464375842411</v>
      </c>
    </row>
    <row r="12" spans="1:8" s="5" customFormat="1" ht="51" x14ac:dyDescent="0.2">
      <c r="A12" s="10" t="s">
        <v>9</v>
      </c>
      <c r="B12" s="34">
        <v>13473202</v>
      </c>
      <c r="C12" s="1">
        <v>13473202</v>
      </c>
      <c r="D12" s="1">
        <v>11347565.779999999</v>
      </c>
      <c r="E12" s="36">
        <v>9499069.0500000007</v>
      </c>
      <c r="F12" s="36">
        <f t="shared" si="1"/>
        <v>119.45976727056214</v>
      </c>
      <c r="G12" s="36">
        <f t="shared" si="2"/>
        <v>84.223229043845691</v>
      </c>
      <c r="H12" s="36">
        <f t="shared" si="3"/>
        <v>84.223229043845691</v>
      </c>
    </row>
    <row r="13" spans="1:8" s="5" customFormat="1" x14ac:dyDescent="0.2">
      <c r="A13" s="10" t="s">
        <v>10</v>
      </c>
      <c r="B13" s="1">
        <v>29000</v>
      </c>
      <c r="C13" s="1">
        <v>29000</v>
      </c>
      <c r="D13" s="1">
        <v>22241.5</v>
      </c>
      <c r="E13" s="36">
        <v>23153.5</v>
      </c>
      <c r="F13" s="36">
        <f t="shared" si="1"/>
        <v>96.061070680458684</v>
      </c>
      <c r="G13" s="36">
        <f t="shared" si="2"/>
        <v>76.694827586206898</v>
      </c>
      <c r="H13" s="36">
        <f t="shared" si="3"/>
        <v>76.694827586206898</v>
      </c>
    </row>
    <row r="14" spans="1:8" s="5" customFormat="1" hidden="1" x14ac:dyDescent="0.2">
      <c r="A14" s="10" t="s">
        <v>11</v>
      </c>
      <c r="B14" s="1"/>
      <c r="C14" s="1"/>
      <c r="D14" s="1">
        <v>0</v>
      </c>
      <c r="E14" s="1">
        <v>0</v>
      </c>
      <c r="F14" s="2" t="e">
        <f t="shared" si="1"/>
        <v>#DIV/0!</v>
      </c>
      <c r="G14" s="2" t="e">
        <f t="shared" si="2"/>
        <v>#DIV/0!</v>
      </c>
      <c r="H14" s="2" t="e">
        <f t="shared" si="3"/>
        <v>#DIV/0!</v>
      </c>
    </row>
    <row r="15" spans="1:8" s="5" customFormat="1" ht="25.5" hidden="1" x14ac:dyDescent="0.2">
      <c r="A15" s="10" t="s">
        <v>43</v>
      </c>
      <c r="B15" s="1"/>
      <c r="C15" s="1"/>
      <c r="D15" s="1"/>
      <c r="E15" s="1"/>
      <c r="F15" s="33"/>
      <c r="G15" s="33"/>
      <c r="H15" s="2"/>
    </row>
    <row r="16" spans="1:8" s="15" customFormat="1" x14ac:dyDescent="0.2">
      <c r="A16" s="12" t="s">
        <v>12</v>
      </c>
      <c r="B16" s="13">
        <f>SUM(B17:B20)</f>
        <v>20350000</v>
      </c>
      <c r="C16" s="13">
        <f>C17+C18+C20</f>
        <v>20350000</v>
      </c>
      <c r="D16" s="13">
        <f>D17+D18+D20+D19</f>
        <v>6135139.2999999998</v>
      </c>
      <c r="E16" s="13">
        <f>E17+E18+E20+E19</f>
        <v>8005926.4800000004</v>
      </c>
      <c r="F16" s="14">
        <f t="shared" ref="F16" si="6">D16/E16*100</f>
        <v>76.632471149048058</v>
      </c>
      <c r="G16" s="14">
        <f t="shared" ref="G16" si="7">D16/B16*100</f>
        <v>30.148104668304665</v>
      </c>
      <c r="H16" s="14">
        <f t="shared" ref="H16" si="8">D16/C16*100</f>
        <v>30.148104668304665</v>
      </c>
    </row>
    <row r="17" spans="1:9" s="5" customFormat="1" x14ac:dyDescent="0.2">
      <c r="A17" s="10" t="s">
        <v>13</v>
      </c>
      <c r="B17" s="34">
        <v>6500000</v>
      </c>
      <c r="C17" s="34">
        <v>6500000</v>
      </c>
      <c r="D17" s="34">
        <v>768198.75</v>
      </c>
      <c r="E17" s="34">
        <v>438163.79</v>
      </c>
      <c r="F17" s="2">
        <f t="shared" ref="F17:F19" si="9">D17/E17*100</f>
        <v>175.32228073889905</v>
      </c>
      <c r="G17" s="2">
        <f t="shared" ref="G17:G19" si="10">D17/B17*100</f>
        <v>11.818442307692308</v>
      </c>
      <c r="H17" s="2">
        <f t="shared" ref="H17:H19" si="11">D17/C17*100</f>
        <v>11.818442307692308</v>
      </c>
    </row>
    <row r="18" spans="1:9" s="5" customFormat="1" ht="25.5" x14ac:dyDescent="0.2">
      <c r="A18" s="10" t="s">
        <v>38</v>
      </c>
      <c r="B18" s="1">
        <v>9600000</v>
      </c>
      <c r="C18" s="34">
        <v>9600000</v>
      </c>
      <c r="D18" s="34">
        <v>4530005.3899999997</v>
      </c>
      <c r="E18" s="34">
        <f>7465785.97+1513.53</f>
        <v>7467299.5</v>
      </c>
      <c r="F18" s="2">
        <f t="shared" si="9"/>
        <v>60.664573451218871</v>
      </c>
      <c r="G18" s="2">
        <f t="shared" si="10"/>
        <v>47.187556145833334</v>
      </c>
      <c r="H18" s="2">
        <f t="shared" si="11"/>
        <v>47.187556145833334</v>
      </c>
    </row>
    <row r="19" spans="1:9" s="5" customFormat="1" ht="24" x14ac:dyDescent="0.2">
      <c r="A19" s="43" t="s">
        <v>56</v>
      </c>
      <c r="B19" s="34"/>
      <c r="C19" s="34"/>
      <c r="D19" s="34">
        <v>-98</v>
      </c>
      <c r="E19" s="34">
        <v>1513.53</v>
      </c>
      <c r="F19" s="33">
        <f t="shared" si="9"/>
        <v>-6.4749294695182789</v>
      </c>
      <c r="G19" s="33" t="e">
        <f t="shared" si="10"/>
        <v>#DIV/0!</v>
      </c>
      <c r="H19" s="33" t="e">
        <f t="shared" si="11"/>
        <v>#DIV/0!</v>
      </c>
      <c r="I19" s="44"/>
    </row>
    <row r="20" spans="1:9" s="5" customFormat="1" ht="25.5" x14ac:dyDescent="0.2">
      <c r="A20" s="10" t="s">
        <v>39</v>
      </c>
      <c r="B20" s="34">
        <v>4250000</v>
      </c>
      <c r="C20" s="34">
        <v>4250000</v>
      </c>
      <c r="D20" s="34">
        <v>837033.16</v>
      </c>
      <c r="E20" s="34">
        <v>98949.66</v>
      </c>
      <c r="F20" s="2">
        <f t="shared" ref="F20" si="12">D20/E20*100</f>
        <v>845.91817698009277</v>
      </c>
      <c r="G20" s="2">
        <f t="shared" ref="G20" si="13">D20/B20*100</f>
        <v>19.69489788235294</v>
      </c>
      <c r="H20" s="2">
        <f t="shared" ref="H20" si="14">D20/C20*100</f>
        <v>19.69489788235294</v>
      </c>
    </row>
    <row r="21" spans="1:9" s="15" customFormat="1" ht="25.5" x14ac:dyDescent="0.2">
      <c r="A21" s="12" t="s">
        <v>45</v>
      </c>
      <c r="B21" s="13">
        <f>B22+B26+B27</f>
        <v>2300000</v>
      </c>
      <c r="C21" s="13">
        <f>C22+C26+C27</f>
        <v>2300000</v>
      </c>
      <c r="D21" s="13">
        <f>D22+D26+D27</f>
        <v>1780530.52</v>
      </c>
      <c r="E21" s="13">
        <f>E22+E26+E27</f>
        <v>1841910.58</v>
      </c>
      <c r="F21" s="14">
        <f t="shared" ref="F21" si="15">D21/E21*100</f>
        <v>96.667587413499731</v>
      </c>
      <c r="G21" s="14">
        <f t="shared" ref="G21" si="16">D21/B21*100</f>
        <v>77.414370434782612</v>
      </c>
      <c r="H21" s="14">
        <f t="shared" ref="H21" si="17">D21/C21*100</f>
        <v>77.414370434782612</v>
      </c>
    </row>
    <row r="22" spans="1:9" s="5" customFormat="1" ht="25.5" x14ac:dyDescent="0.2">
      <c r="A22" s="37" t="s">
        <v>14</v>
      </c>
      <c r="B22" s="7">
        <f>SUM(B23:B25)</f>
        <v>2300000</v>
      </c>
      <c r="C22" s="7">
        <f>SUM(C23:C25)</f>
        <v>2300000</v>
      </c>
      <c r="D22" s="7">
        <f>SUM(D23:D25)</f>
        <v>1780530.52</v>
      </c>
      <c r="E22" s="7">
        <f>SUM(E23:E25)</f>
        <v>1841910.58</v>
      </c>
      <c r="F22" s="2">
        <f t="shared" ref="F22:F46" si="18">D22/E22*100</f>
        <v>96.667587413499731</v>
      </c>
      <c r="G22" s="2">
        <f t="shared" ref="G22:G42" si="19">D22/B22*100</f>
        <v>77.414370434782612</v>
      </c>
      <c r="H22" s="2">
        <f t="shared" ref="H22:H46" si="20">D22/C22*100</f>
        <v>77.414370434782612</v>
      </c>
    </row>
    <row r="23" spans="1:9" s="5" customFormat="1" x14ac:dyDescent="0.2">
      <c r="A23" s="32" t="s">
        <v>46</v>
      </c>
      <c r="B23" s="1">
        <v>300000</v>
      </c>
      <c r="C23" s="1">
        <v>300000</v>
      </c>
      <c r="D23" s="1">
        <v>0</v>
      </c>
      <c r="E23" s="1">
        <v>366752.75</v>
      </c>
      <c r="F23" s="2"/>
      <c r="G23" s="2"/>
      <c r="H23" s="2"/>
    </row>
    <row r="24" spans="1:9" s="5" customFormat="1" x14ac:dyDescent="0.2">
      <c r="A24" s="32" t="s">
        <v>47</v>
      </c>
      <c r="B24" s="1">
        <v>1100000</v>
      </c>
      <c r="C24" s="1">
        <v>1100000</v>
      </c>
      <c r="D24" s="1">
        <v>553663.96</v>
      </c>
      <c r="E24" s="1">
        <v>711024.2</v>
      </c>
      <c r="F24" s="2">
        <f t="shared" si="18"/>
        <v>77.868511367123645</v>
      </c>
      <c r="G24" s="2">
        <f t="shared" si="19"/>
        <v>50.333087272727269</v>
      </c>
      <c r="H24" s="2">
        <f t="shared" si="20"/>
        <v>50.333087272727269</v>
      </c>
    </row>
    <row r="25" spans="1:9" s="5" customFormat="1" ht="25.5" x14ac:dyDescent="0.2">
      <c r="A25" s="32" t="s">
        <v>40</v>
      </c>
      <c r="B25" s="1">
        <v>900000</v>
      </c>
      <c r="C25" s="1">
        <v>900000</v>
      </c>
      <c r="D25" s="1">
        <v>1226866.56</v>
      </c>
      <c r="E25" s="1">
        <v>764133.63</v>
      </c>
      <c r="F25" s="2">
        <f t="shared" si="18"/>
        <v>160.55654558745178</v>
      </c>
      <c r="G25" s="2">
        <f t="shared" si="19"/>
        <v>136.31850666666668</v>
      </c>
      <c r="H25" s="2">
        <f t="shared" si="20"/>
        <v>136.31850666666668</v>
      </c>
    </row>
    <row r="26" spans="1:9" s="5" customFormat="1" ht="12.75" hidden="1" customHeight="1" x14ac:dyDescent="0.2">
      <c r="A26" s="38" t="s">
        <v>15</v>
      </c>
      <c r="B26" s="28"/>
      <c r="C26" s="35"/>
      <c r="D26" s="35"/>
      <c r="E26" s="35"/>
      <c r="F26" s="35"/>
      <c r="G26" s="35" t="e">
        <f t="shared" si="19"/>
        <v>#DIV/0!</v>
      </c>
      <c r="H26" s="35" t="e">
        <f t="shared" si="20"/>
        <v>#DIV/0!</v>
      </c>
    </row>
    <row r="27" spans="1:9" s="5" customFormat="1" ht="12.75" hidden="1" customHeight="1" x14ac:dyDescent="0.2">
      <c r="A27" s="38" t="s">
        <v>16</v>
      </c>
      <c r="B27" s="13"/>
      <c r="C27" s="13"/>
      <c r="D27" s="35">
        <v>0</v>
      </c>
      <c r="E27" s="35">
        <v>0</v>
      </c>
      <c r="F27" s="35"/>
      <c r="G27" s="35" t="e">
        <f t="shared" si="19"/>
        <v>#DIV/0!</v>
      </c>
      <c r="H27" s="35" t="e">
        <f t="shared" si="20"/>
        <v>#DIV/0!</v>
      </c>
    </row>
    <row r="28" spans="1:9" s="15" customFormat="1" ht="25.5" x14ac:dyDescent="0.2">
      <c r="A28" s="39" t="s">
        <v>48</v>
      </c>
      <c r="B28" s="28">
        <f>SUM(B29:B32)</f>
        <v>5000000</v>
      </c>
      <c r="C28" s="13">
        <f t="shared" ref="C28" si="21">SUM(C29:C32)</f>
        <v>17002323.579999998</v>
      </c>
      <c r="D28" s="13">
        <f t="shared" ref="D28:E28" si="22">SUM(D29:D32)</f>
        <v>1975570.3399999999</v>
      </c>
      <c r="E28" s="13">
        <f t="shared" si="22"/>
        <v>5046346.6899999995</v>
      </c>
      <c r="F28" s="13">
        <f t="shared" si="18"/>
        <v>39.148525881403522</v>
      </c>
      <c r="G28" s="2">
        <f t="shared" si="19"/>
        <v>39.511406799999996</v>
      </c>
      <c r="H28" s="13">
        <f t="shared" si="20"/>
        <v>11.619413844845788</v>
      </c>
    </row>
    <row r="29" spans="1:9" s="5" customFormat="1" ht="13.5" customHeight="1" x14ac:dyDescent="0.2">
      <c r="A29" s="32" t="s">
        <v>17</v>
      </c>
      <c r="B29" s="34">
        <v>500000</v>
      </c>
      <c r="C29" s="34">
        <v>5500000</v>
      </c>
      <c r="D29" s="1">
        <v>0</v>
      </c>
      <c r="E29" s="1">
        <v>166763.5</v>
      </c>
      <c r="F29" s="2"/>
      <c r="G29" s="2"/>
      <c r="H29" s="2">
        <f t="shared" si="20"/>
        <v>0</v>
      </c>
    </row>
    <row r="30" spans="1:9" s="5" customFormat="1" ht="22.5" customHeight="1" x14ac:dyDescent="0.2">
      <c r="A30" s="32" t="s">
        <v>42</v>
      </c>
      <c r="B30" s="34">
        <v>1000000</v>
      </c>
      <c r="C30" s="34">
        <v>3607873.58</v>
      </c>
      <c r="D30" s="1">
        <v>1787678.45</v>
      </c>
      <c r="E30" s="1">
        <v>3059340.5</v>
      </c>
      <c r="F30" s="2">
        <f t="shared" si="18"/>
        <v>58.43345812602422</v>
      </c>
      <c r="G30" s="2">
        <f t="shared" si="19"/>
        <v>178.76784499999999</v>
      </c>
      <c r="H30" s="2">
        <f t="shared" si="20"/>
        <v>49.549365030689351</v>
      </c>
    </row>
    <row r="31" spans="1:9" s="5" customFormat="1" ht="22.5" customHeight="1" x14ac:dyDescent="0.2">
      <c r="A31" s="10" t="s">
        <v>44</v>
      </c>
      <c r="B31" s="34">
        <v>500000</v>
      </c>
      <c r="C31" s="34">
        <v>500000</v>
      </c>
      <c r="D31" s="1">
        <v>187891.89</v>
      </c>
      <c r="E31" s="1">
        <v>276242.69</v>
      </c>
      <c r="F31" s="2"/>
      <c r="G31" s="2"/>
      <c r="H31" s="2"/>
    </row>
    <row r="32" spans="1:9" s="5" customFormat="1" ht="15" customHeight="1" x14ac:dyDescent="0.2">
      <c r="A32" s="32" t="s">
        <v>18</v>
      </c>
      <c r="B32" s="34">
        <v>3000000</v>
      </c>
      <c r="C32" s="34">
        <v>7394450</v>
      </c>
      <c r="D32" s="1">
        <v>0</v>
      </c>
      <c r="E32" s="1">
        <v>1544000</v>
      </c>
      <c r="F32" s="2"/>
      <c r="G32" s="2"/>
      <c r="H32" s="2">
        <f t="shared" si="20"/>
        <v>0</v>
      </c>
    </row>
    <row r="33" spans="1:10" s="15" customFormat="1" ht="25.5" x14ac:dyDescent="0.2">
      <c r="A33" s="39" t="s">
        <v>19</v>
      </c>
      <c r="B33" s="28">
        <f>B34</f>
        <v>100000</v>
      </c>
      <c r="C33" s="13">
        <f>C34</f>
        <v>165869</v>
      </c>
      <c r="D33" s="13">
        <f>D34</f>
        <v>85869</v>
      </c>
      <c r="E33" s="13">
        <f>E34</f>
        <v>0</v>
      </c>
      <c r="F33" s="13" t="e">
        <f t="shared" si="18"/>
        <v>#DIV/0!</v>
      </c>
      <c r="G33" s="2">
        <f t="shared" si="19"/>
        <v>85.869</v>
      </c>
      <c r="H33" s="13">
        <f t="shared" si="20"/>
        <v>51.769167234383758</v>
      </c>
    </row>
    <row r="34" spans="1:10" s="5" customFormat="1" ht="25.5" x14ac:dyDescent="0.2">
      <c r="A34" s="32" t="s">
        <v>20</v>
      </c>
      <c r="B34" s="1">
        <v>100000</v>
      </c>
      <c r="C34" s="45">
        <v>165869</v>
      </c>
      <c r="D34" s="27">
        <f>85869</f>
        <v>85869</v>
      </c>
      <c r="E34" s="27"/>
      <c r="F34" s="2" t="e">
        <f t="shared" si="18"/>
        <v>#DIV/0!</v>
      </c>
      <c r="G34" s="2">
        <f t="shared" si="19"/>
        <v>85.869</v>
      </c>
      <c r="H34" s="2">
        <f t="shared" si="20"/>
        <v>51.769167234383758</v>
      </c>
    </row>
    <row r="35" spans="1:10" s="15" customFormat="1" x14ac:dyDescent="0.2">
      <c r="A35" s="39" t="s">
        <v>21</v>
      </c>
      <c r="B35" s="28">
        <f>SUM(B36:B38)</f>
        <v>0</v>
      </c>
      <c r="C35" s="28">
        <f t="shared" ref="C35:D35" si="23">SUM(C36:C38)</f>
        <v>657247.19999999995</v>
      </c>
      <c r="D35" s="28">
        <f t="shared" si="23"/>
        <v>1367787.31</v>
      </c>
      <c r="E35" s="28">
        <f t="shared" ref="E35" si="24">SUM(E36:E38)</f>
        <v>750000</v>
      </c>
      <c r="F35" s="13">
        <f t="shared" si="18"/>
        <v>182.37164133333334</v>
      </c>
      <c r="G35" s="2"/>
      <c r="H35" s="13"/>
    </row>
    <row r="36" spans="1:10" s="15" customFormat="1" x14ac:dyDescent="0.2">
      <c r="A36" s="32" t="s">
        <v>49</v>
      </c>
      <c r="B36" s="29"/>
      <c r="C36" s="46">
        <v>657247.19999999995</v>
      </c>
      <c r="D36" s="36">
        <v>1362797.2</v>
      </c>
      <c r="E36" s="36">
        <v>750000</v>
      </c>
      <c r="F36" s="13"/>
      <c r="G36" s="2"/>
      <c r="H36" s="13"/>
    </row>
    <row r="37" spans="1:10" s="5" customFormat="1" ht="15.75" customHeight="1" x14ac:dyDescent="0.2">
      <c r="A37" s="32" t="s">
        <v>22</v>
      </c>
      <c r="B37" s="29"/>
      <c r="C37" s="29"/>
      <c r="D37" s="27">
        <v>4990.1099999999997</v>
      </c>
      <c r="E37" s="27"/>
      <c r="F37" s="2" t="e">
        <f t="shared" si="18"/>
        <v>#DIV/0!</v>
      </c>
      <c r="G37" s="2"/>
      <c r="H37" s="2"/>
    </row>
    <row r="38" spans="1:10" s="5" customFormat="1" ht="12.75" hidden="1" customHeight="1" x14ac:dyDescent="0.2">
      <c r="A38" s="32" t="s">
        <v>21</v>
      </c>
      <c r="B38" s="29"/>
      <c r="C38" s="29"/>
      <c r="D38" s="27"/>
      <c r="E38" s="27"/>
      <c r="F38" s="2"/>
      <c r="G38" s="2"/>
      <c r="H38" s="2"/>
    </row>
    <row r="39" spans="1:10" s="15" customFormat="1" ht="28.5" customHeight="1" x14ac:dyDescent="0.2">
      <c r="A39" s="12" t="s">
        <v>31</v>
      </c>
      <c r="B39" s="13">
        <f>B6</f>
        <v>94719255.530000001</v>
      </c>
      <c r="C39" s="13">
        <f>C6</f>
        <v>107474216.83000001</v>
      </c>
      <c r="D39" s="13">
        <f>D6</f>
        <v>66298372.420000002</v>
      </c>
      <c r="E39" s="13">
        <f>E6</f>
        <v>58301870.560000002</v>
      </c>
      <c r="F39" s="13">
        <f t="shared" si="18"/>
        <v>113.71568662067297</v>
      </c>
      <c r="G39" s="13">
        <f t="shared" si="19"/>
        <v>69.994608856487076</v>
      </c>
      <c r="H39" s="2">
        <f t="shared" si="20"/>
        <v>61.68769996702472</v>
      </c>
    </row>
    <row r="40" spans="1:10" s="15" customFormat="1" x14ac:dyDescent="0.2">
      <c r="A40" s="12" t="s">
        <v>23</v>
      </c>
      <c r="B40" s="28">
        <f>B41+B45+B46</f>
        <v>16926103.600000001</v>
      </c>
      <c r="C40" s="28">
        <f t="shared" ref="C40:D40" si="25">C41+C45+C46</f>
        <v>37684785.5</v>
      </c>
      <c r="D40" s="28">
        <f t="shared" si="25"/>
        <v>8708262.4000000004</v>
      </c>
      <c r="E40" s="28">
        <f t="shared" ref="E40" si="26">E41+E45+E46</f>
        <v>138674266.06</v>
      </c>
      <c r="F40" s="13">
        <f t="shared" si="18"/>
        <v>6.2796527772731885</v>
      </c>
      <c r="G40" s="13">
        <f t="shared" si="19"/>
        <v>51.448712626336516</v>
      </c>
      <c r="H40" s="2">
        <f t="shared" si="20"/>
        <v>23.108164964876874</v>
      </c>
    </row>
    <row r="41" spans="1:10" s="19" customFormat="1" ht="25.5" customHeight="1" x14ac:dyDescent="0.2">
      <c r="A41" s="18" t="s">
        <v>24</v>
      </c>
      <c r="B41" s="1">
        <f>B42+B43+B44</f>
        <v>16926103.600000001</v>
      </c>
      <c r="C41" s="36">
        <f>C42+C43+C44</f>
        <v>39251911.100000001</v>
      </c>
      <c r="D41" s="36">
        <f>D42+D43+D44</f>
        <v>10275388</v>
      </c>
      <c r="E41" s="36">
        <f>E42+E43+E44</f>
        <v>138674266.06</v>
      </c>
      <c r="F41" s="2">
        <f t="shared" si="18"/>
        <v>7.4097294991661693</v>
      </c>
      <c r="G41" s="2">
        <f t="shared" si="19"/>
        <v>60.707344364830661</v>
      </c>
      <c r="H41" s="2">
        <f t="shared" si="20"/>
        <v>26.17805786276735</v>
      </c>
    </row>
    <row r="42" spans="1:10" s="5" customFormat="1" x14ac:dyDescent="0.2">
      <c r="A42" s="10" t="s">
        <v>32</v>
      </c>
      <c r="B42" s="1">
        <v>12624383</v>
      </c>
      <c r="C42" s="47">
        <v>13139975</v>
      </c>
      <c r="D42" s="36">
        <v>6569988</v>
      </c>
      <c r="E42" s="36">
        <v>6070055.96</v>
      </c>
      <c r="F42" s="2">
        <f t="shared" si="18"/>
        <v>108.23603675640578</v>
      </c>
      <c r="G42" s="2">
        <f t="shared" si="19"/>
        <v>52.042052272970487</v>
      </c>
      <c r="H42" s="2">
        <f t="shared" si="20"/>
        <v>50.000003805182281</v>
      </c>
    </row>
    <row r="43" spans="1:10" s="5" customFormat="1" x14ac:dyDescent="0.2">
      <c r="A43" s="10" t="s">
        <v>33</v>
      </c>
      <c r="B43" s="1">
        <v>4301720.5999999996</v>
      </c>
      <c r="C43" s="47">
        <v>5601720.5999999996</v>
      </c>
      <c r="D43" s="36">
        <v>0</v>
      </c>
      <c r="E43" s="36">
        <v>49541610.100000001</v>
      </c>
      <c r="F43" s="2">
        <f t="shared" si="18"/>
        <v>0</v>
      </c>
      <c r="G43" s="2"/>
      <c r="H43" s="2">
        <f t="shared" si="20"/>
        <v>0</v>
      </c>
    </row>
    <row r="44" spans="1:10" s="5" customFormat="1" x14ac:dyDescent="0.2">
      <c r="A44" s="10" t="s">
        <v>34</v>
      </c>
      <c r="B44" s="1"/>
      <c r="C44" s="47">
        <v>20510215.5</v>
      </c>
      <c r="D44" s="36">
        <v>3705400</v>
      </c>
      <c r="E44" s="36">
        <v>83062600</v>
      </c>
      <c r="F44" s="2">
        <f t="shared" si="18"/>
        <v>4.4609728084601254</v>
      </c>
      <c r="G44" s="2"/>
      <c r="H44" s="2">
        <f t="shared" si="20"/>
        <v>18.066119295528608</v>
      </c>
    </row>
    <row r="45" spans="1:10" s="5" customFormat="1" ht="18.75" customHeight="1" x14ac:dyDescent="0.2">
      <c r="A45" s="10" t="s">
        <v>41</v>
      </c>
      <c r="B45" s="1"/>
      <c r="C45" s="47">
        <f>1114904+192500</f>
        <v>1307404</v>
      </c>
      <c r="D45" s="36">
        <f>192500+1114904</f>
        <v>1307404</v>
      </c>
      <c r="E45" s="36"/>
      <c r="F45" s="2" t="e">
        <f t="shared" si="18"/>
        <v>#DIV/0!</v>
      </c>
      <c r="G45" s="2"/>
      <c r="H45" s="2">
        <f t="shared" si="20"/>
        <v>100</v>
      </c>
    </row>
    <row r="46" spans="1:10" s="5" customFormat="1" ht="12.75" customHeight="1" x14ac:dyDescent="0.2">
      <c r="A46" s="10" t="s">
        <v>25</v>
      </c>
      <c r="B46" s="29"/>
      <c r="C46" s="45">
        <v>-2874529.6</v>
      </c>
      <c r="D46" s="45">
        <v>-2874529.6</v>
      </c>
      <c r="E46" s="27"/>
      <c r="F46" s="2" t="e">
        <f t="shared" si="18"/>
        <v>#DIV/0!</v>
      </c>
      <c r="G46" s="2"/>
      <c r="H46" s="2">
        <f t="shared" si="20"/>
        <v>100</v>
      </c>
    </row>
    <row r="47" spans="1:10" s="17" customFormat="1" ht="14.25" customHeight="1" x14ac:dyDescent="0.2">
      <c r="A47" s="50" t="s">
        <v>35</v>
      </c>
      <c r="B47" s="40">
        <f t="shared" ref="B47:C47" si="27">B39+B40</f>
        <v>111645359.13</v>
      </c>
      <c r="C47" s="40">
        <f t="shared" si="27"/>
        <v>145159002.33000001</v>
      </c>
      <c r="D47" s="40">
        <f t="shared" ref="D47:E47" si="28">D39+D40</f>
        <v>75006634.820000008</v>
      </c>
      <c r="E47" s="40">
        <f t="shared" si="28"/>
        <v>196976136.62</v>
      </c>
      <c r="F47" s="40">
        <f>D47/E47*100</f>
        <v>38.079046582531149</v>
      </c>
      <c r="G47" s="40">
        <f>C47/B47*100</f>
        <v>130.0179456281534</v>
      </c>
      <c r="H47" s="40">
        <f>D47/C47*100</f>
        <v>51.672051761200613</v>
      </c>
      <c r="I47" s="16"/>
      <c r="J47" s="16"/>
    </row>
    <row r="48" spans="1:10" s="17" customFormat="1" x14ac:dyDescent="0.2">
      <c r="A48" s="49" t="s">
        <v>26</v>
      </c>
      <c r="B48" s="48">
        <v>121117284.68000001</v>
      </c>
      <c r="C48" s="48">
        <v>176828916.27000001</v>
      </c>
      <c r="D48" s="48">
        <v>68395360.920000002</v>
      </c>
      <c r="E48" s="48">
        <v>191749050.09</v>
      </c>
      <c r="F48" s="48">
        <f>D48/E48*100</f>
        <v>35.669204560803678</v>
      </c>
      <c r="G48" s="48">
        <f>C48/B48*100</f>
        <v>145.99808502741277</v>
      </c>
      <c r="H48" s="48">
        <f>D48/C48*100</f>
        <v>38.67883283046713</v>
      </c>
    </row>
    <row r="49" spans="1:8" s="17" customFormat="1" ht="27.75" customHeight="1" x14ac:dyDescent="0.2">
      <c r="A49" s="20" t="s">
        <v>27</v>
      </c>
      <c r="B49" s="31">
        <f>B47-B48</f>
        <v>-9471925.5500000119</v>
      </c>
      <c r="C49" s="31">
        <f>C47-C48</f>
        <v>-31669913.939999998</v>
      </c>
      <c r="D49" s="21">
        <f t="shared" ref="D49:E49" si="29">D47-D48</f>
        <v>6611273.900000006</v>
      </c>
      <c r="E49" s="21">
        <f t="shared" si="29"/>
        <v>5227086.5300000012</v>
      </c>
      <c r="F49" s="22">
        <f t="shared" ref="F49" si="30">D49/E49*100</f>
        <v>126.48104947288876</v>
      </c>
      <c r="G49" s="22">
        <f t="shared" ref="G49" si="31">D49/B49*100</f>
        <v>-69.798626109344767</v>
      </c>
      <c r="H49" s="22">
        <f t="shared" ref="H49" si="32">D49/C49*100</f>
        <v>-20.875566357791016</v>
      </c>
    </row>
    <row r="50" spans="1:8" x14ac:dyDescent="0.2">
      <c r="A50" s="32" t="s">
        <v>28</v>
      </c>
      <c r="B50" s="36">
        <f>B7+B9+B10+B16</f>
        <v>87319255.530000001</v>
      </c>
      <c r="C50" s="36">
        <f>C7+C9+C10+C16</f>
        <v>87348777.050000012</v>
      </c>
      <c r="D50" s="36">
        <f>D7+D9+D10+D16</f>
        <v>61088615.25</v>
      </c>
      <c r="E50" s="36">
        <f>E7+E9+E10+E16</f>
        <v>50663613.290000007</v>
      </c>
      <c r="F50" s="33">
        <f t="shared" ref="F50" si="33">D50/E50*100</f>
        <v>120.57690180983928</v>
      </c>
      <c r="G50" s="33">
        <f t="shared" ref="G50:G51" si="34">D50/B50*100</f>
        <v>69.960073387263336</v>
      </c>
      <c r="H50" s="33">
        <f t="shared" ref="H50:H51" si="35">D50/C50*100</f>
        <v>69.936428777968786</v>
      </c>
    </row>
    <row r="51" spans="1:8" x14ac:dyDescent="0.2">
      <c r="A51" s="32" t="s">
        <v>29</v>
      </c>
      <c r="B51" s="36">
        <f>B21+B28+B33+B35</f>
        <v>7400000</v>
      </c>
      <c r="C51" s="36">
        <f>C21+C28+C33+C35</f>
        <v>20125439.779999997</v>
      </c>
      <c r="D51" s="36">
        <f>D21+D28+D33+D35</f>
        <v>5209757.17</v>
      </c>
      <c r="E51" s="36">
        <f>E21+E28+E33+E35</f>
        <v>7638257.2699999996</v>
      </c>
      <c r="F51" s="27" t="e">
        <f>F21+F28+F33+F35</f>
        <v>#DIV/0!</v>
      </c>
      <c r="G51" s="33">
        <f t="shared" si="34"/>
        <v>70.402123918918917</v>
      </c>
      <c r="H51" s="33">
        <f t="shared" si="35"/>
        <v>25.886426467943753</v>
      </c>
    </row>
    <row r="52" spans="1:8" x14ac:dyDescent="0.2">
      <c r="B52" s="8"/>
      <c r="D52" s="8"/>
    </row>
    <row r="53" spans="1:8" x14ac:dyDescent="0.2">
      <c r="B53" s="8"/>
      <c r="C53" s="8"/>
      <c r="D53" s="8"/>
    </row>
    <row r="54" spans="1:8" x14ac:dyDescent="0.2">
      <c r="B54" s="8"/>
      <c r="C54" s="8"/>
      <c r="D54" s="8"/>
      <c r="E54" s="25"/>
    </row>
    <row r="55" spans="1:8" x14ac:dyDescent="0.2">
      <c r="B55" s="8"/>
      <c r="C55" s="8"/>
      <c r="D55" s="8"/>
      <c r="E55" s="25"/>
    </row>
  </sheetData>
  <mergeCells count="8">
    <mergeCell ref="A4:A5"/>
    <mergeCell ref="A1:H2"/>
    <mergeCell ref="B4:C4"/>
    <mergeCell ref="D4:D5"/>
    <mergeCell ref="E4:E5"/>
    <mergeCell ref="F4:F5"/>
    <mergeCell ref="G4:H4"/>
    <mergeCell ref="G3:H3"/>
  </mergeCells>
  <pageMargins left="1.2204724409448819" right="0.23622047244094491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2023-08-08T08:49:37Z</cp:lastPrinted>
  <dcterms:created xsi:type="dcterms:W3CDTF">2015-04-03T08:40:51Z</dcterms:created>
  <dcterms:modified xsi:type="dcterms:W3CDTF">2024-08-20T14:03:18Z</dcterms:modified>
</cp:coreProperties>
</file>