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35" windowWidth="18975" windowHeight="11085"/>
  </bookViews>
  <sheets>
    <sheet name="Доходы" sheetId="1" r:id="rId1"/>
  </sheets>
  <calcPr calcId="145621"/>
</workbook>
</file>

<file path=xl/calcChain.xml><?xml version="1.0" encoding="utf-8"?>
<calcChain xmlns="http://schemas.openxmlformats.org/spreadsheetml/2006/main">
  <c r="C47" i="1" l="1"/>
  <c r="C43" i="1"/>
  <c r="C42" i="1"/>
  <c r="C37" i="1"/>
  <c r="C35" i="1"/>
  <c r="C30" i="1"/>
  <c r="C28" i="1"/>
  <c r="C22" i="1"/>
  <c r="C21" i="1" s="1"/>
  <c r="C16" i="1"/>
  <c r="C10" i="1"/>
  <c r="C7" i="1"/>
  <c r="D48" i="1"/>
  <c r="D47" i="1"/>
  <c r="D43" i="1"/>
  <c r="D42" i="1" s="1"/>
  <c r="D38" i="1"/>
  <c r="D37" i="1"/>
  <c r="D35" i="1"/>
  <c r="D30" i="1"/>
  <c r="D28" i="1"/>
  <c r="D22" i="1"/>
  <c r="D21" i="1" s="1"/>
  <c r="D16" i="1"/>
  <c r="D10" i="1"/>
  <c r="D7" i="1"/>
  <c r="D6" i="1" s="1"/>
  <c r="D41" i="1" s="1"/>
  <c r="D50" i="1" s="1"/>
  <c r="B37" i="1"/>
  <c r="C6" i="1" l="1"/>
  <c r="C41" i="1" s="1"/>
  <c r="C50" i="1" s="1"/>
  <c r="E46" i="1" l="1"/>
  <c r="E45" i="1"/>
  <c r="E44" i="1"/>
  <c r="E43" i="1"/>
  <c r="E42" i="1" s="1"/>
  <c r="E38" i="1"/>
  <c r="E37" i="1"/>
  <c r="E35" i="1"/>
  <c r="E30" i="1"/>
  <c r="E28" i="1"/>
  <c r="E22" i="1"/>
  <c r="E21" i="1" s="1"/>
  <c r="E54" i="1" s="1"/>
  <c r="E18" i="1"/>
  <c r="E16" i="1" s="1"/>
  <c r="E6" i="1" s="1"/>
  <c r="E41" i="1" s="1"/>
  <c r="E10" i="1"/>
  <c r="E7" i="1"/>
  <c r="E50" i="1" l="1"/>
  <c r="E52" i="1" s="1"/>
  <c r="E53" i="1"/>
  <c r="H38" i="1" l="1"/>
  <c r="F38" i="1"/>
  <c r="H31" i="1"/>
  <c r="G31" i="1"/>
  <c r="F31" i="1"/>
  <c r="H34" i="1"/>
  <c r="G34" i="1"/>
  <c r="F34" i="1"/>
  <c r="H33" i="1"/>
  <c r="G33" i="1"/>
  <c r="F33" i="1"/>
  <c r="H37" i="1" l="1"/>
  <c r="G37" i="1"/>
  <c r="F37" i="1"/>
  <c r="B30" i="1"/>
  <c r="B10" i="1"/>
  <c r="B22" i="1" l="1"/>
  <c r="B35" i="1"/>
  <c r="B7" i="1"/>
  <c r="B16" i="1"/>
  <c r="B28" i="1"/>
  <c r="B43" i="1"/>
  <c r="B42" i="1" s="1"/>
  <c r="H30" i="1"/>
  <c r="G35" i="1"/>
  <c r="H51" i="1"/>
  <c r="G51" i="1"/>
  <c r="H49" i="1"/>
  <c r="H47" i="1"/>
  <c r="H46" i="1"/>
  <c r="H45" i="1"/>
  <c r="G45" i="1"/>
  <c r="H44" i="1"/>
  <c r="G44" i="1"/>
  <c r="H36" i="1"/>
  <c r="H32" i="1"/>
  <c r="G32" i="1"/>
  <c r="H27" i="1"/>
  <c r="G27" i="1"/>
  <c r="H26" i="1"/>
  <c r="G26" i="1"/>
  <c r="H25" i="1"/>
  <c r="G25" i="1"/>
  <c r="H24" i="1"/>
  <c r="G24" i="1"/>
  <c r="H20" i="1"/>
  <c r="G20" i="1"/>
  <c r="H18" i="1"/>
  <c r="G18" i="1"/>
  <c r="H17" i="1"/>
  <c r="G17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F49" i="1"/>
  <c r="F47" i="1"/>
  <c r="F46" i="1"/>
  <c r="F45" i="1"/>
  <c r="F44" i="1"/>
  <c r="F36" i="1"/>
  <c r="F32" i="1"/>
  <c r="F51" i="1"/>
  <c r="F14" i="1"/>
  <c r="F13" i="1"/>
  <c r="F20" i="1"/>
  <c r="F25" i="1"/>
  <c r="F24" i="1"/>
  <c r="F18" i="1"/>
  <c r="F17" i="1"/>
  <c r="F12" i="1"/>
  <c r="F11" i="1"/>
  <c r="F9" i="1"/>
  <c r="F8" i="1"/>
  <c r="F10" i="1"/>
  <c r="F7" i="1" l="1"/>
  <c r="D53" i="1"/>
  <c r="G7" i="1"/>
  <c r="G16" i="1"/>
  <c r="B53" i="1"/>
  <c r="C53" i="1"/>
  <c r="F16" i="1"/>
  <c r="H43" i="1"/>
  <c r="I54" i="1"/>
  <c r="I53" i="1"/>
  <c r="F43" i="1"/>
  <c r="F22" i="1"/>
  <c r="H16" i="1"/>
  <c r="H7" i="1"/>
  <c r="F30" i="1"/>
  <c r="F35" i="1"/>
  <c r="H35" i="1"/>
  <c r="F42" i="1"/>
  <c r="G43" i="1"/>
  <c r="I26" i="1"/>
  <c r="I27" i="1"/>
  <c r="D52" i="1"/>
  <c r="F21" i="1"/>
  <c r="H22" i="1"/>
  <c r="B21" i="1"/>
  <c r="G22" i="1"/>
  <c r="G30" i="1"/>
  <c r="D54" i="1"/>
  <c r="H53" i="1" l="1"/>
  <c r="F53" i="1"/>
  <c r="G53" i="1"/>
  <c r="H42" i="1"/>
  <c r="G42" i="1"/>
  <c r="F54" i="1"/>
  <c r="J9" i="1"/>
  <c r="J28" i="1"/>
  <c r="J10" i="1"/>
  <c r="J7" i="1"/>
  <c r="J21" i="1"/>
  <c r="J35" i="1"/>
  <c r="J37" i="1"/>
  <c r="I6" i="1"/>
  <c r="J16" i="1"/>
  <c r="F6" i="1"/>
  <c r="B54" i="1"/>
  <c r="G54" i="1" s="1"/>
  <c r="G21" i="1"/>
  <c r="C54" i="1"/>
  <c r="H54" i="1" s="1"/>
  <c r="H21" i="1"/>
  <c r="J6" i="1"/>
  <c r="B6" i="1"/>
  <c r="J30" i="1"/>
  <c r="H6" i="1"/>
  <c r="C52" i="1" l="1"/>
  <c r="H41" i="1"/>
  <c r="J54" i="1"/>
  <c r="J53" i="1"/>
  <c r="J41" i="1"/>
  <c r="J26" i="1"/>
  <c r="J27" i="1"/>
  <c r="I7" i="1"/>
  <c r="I9" i="1"/>
  <c r="I28" i="1"/>
  <c r="I41" i="1"/>
  <c r="I10" i="1"/>
  <c r="I30" i="1"/>
  <c r="I16" i="1"/>
  <c r="I35" i="1"/>
  <c r="I37" i="1"/>
  <c r="I21" i="1"/>
  <c r="F41" i="1"/>
  <c r="B41" i="1"/>
  <c r="G6" i="1"/>
  <c r="J50" i="1"/>
  <c r="F50" i="1"/>
  <c r="J42" i="1"/>
  <c r="H50" i="1" l="1"/>
  <c r="H52" i="1"/>
  <c r="B50" i="1"/>
  <c r="G41" i="1"/>
  <c r="I50" i="1"/>
  <c r="F52" i="1"/>
  <c r="I42" i="1"/>
  <c r="B52" i="1" l="1"/>
  <c r="G52" i="1" s="1"/>
  <c r="G50" i="1"/>
</calcChain>
</file>

<file path=xl/sharedStrings.xml><?xml version="1.0" encoding="utf-8"?>
<sst xmlns="http://schemas.openxmlformats.org/spreadsheetml/2006/main" count="62" uniqueCount="61">
  <si>
    <t>(руб.)</t>
  </si>
  <si>
    <t>Утверждено</t>
  </si>
  <si>
    <t>Уточнено</t>
  </si>
  <si>
    <t>НАЛОГОВЫЕ/ НЕНАЛОГОВЫЕ ДОХОДЫ</t>
  </si>
  <si>
    <t>Налоги на прибыль, доход</t>
  </si>
  <si>
    <t>1.Налог на доходы физических лиц</t>
  </si>
  <si>
    <t>Акцизы по подакцизным товарам</t>
  </si>
  <si>
    <t>Налоги на совокупный доход</t>
  </si>
  <si>
    <t xml:space="preserve">1.Налог, взимаемый с налогоплательщиков,выбравших в качестве налогообложения доходы </t>
  </si>
  <si>
    <t>2.Налог, взимаемый с налогоплательщиков,выбравших в качестве налогообложения доходы , уменьшенные на величину расходов</t>
  </si>
  <si>
    <t>3.Ед.сельскохозяйственный налог</t>
  </si>
  <si>
    <t>4.Минимальный налог</t>
  </si>
  <si>
    <t>Налоги на имущество</t>
  </si>
  <si>
    <t xml:space="preserve">   - на имущество физических лиц</t>
  </si>
  <si>
    <t>Доходы от использ.имущ.муниц.собcтвенности</t>
  </si>
  <si>
    <t>Доходы от использования имущества</t>
  </si>
  <si>
    <t xml:space="preserve">  арендная плата за землю собст.МО</t>
  </si>
  <si>
    <t xml:space="preserve">  арендная плата за имущество</t>
  </si>
  <si>
    <t>Платежи от МУПов</t>
  </si>
  <si>
    <t>Прочие доходы от использ.имущ.</t>
  </si>
  <si>
    <t>Доходы от продажи материальных и нематериальных активов</t>
  </si>
  <si>
    <t>- от реализации имущества собст МО</t>
  </si>
  <si>
    <t>-от реализации зем.участков собстМО</t>
  </si>
  <si>
    <t>Штрафы, санкции, возмещение ущерба</t>
  </si>
  <si>
    <t>Прочие поступлен.от денежных взыск.</t>
  </si>
  <si>
    <t>Прочие неналоговые доходы</t>
  </si>
  <si>
    <t>Невыясненные поступления</t>
  </si>
  <si>
    <t>Безвозмездные поступления</t>
  </si>
  <si>
    <t xml:space="preserve">Безвозмездные поступления от бюджетов других уровней </t>
  </si>
  <si>
    <t>Доходы от возврата остат. субсид.</t>
  </si>
  <si>
    <t>ИТОГО РАСХОДОВ</t>
  </si>
  <si>
    <t>ДЕФИЦИТ(-),ПРОФИЦИТ(+) БЮДЖЕТА</t>
  </si>
  <si>
    <t>Налоговые доходы</t>
  </si>
  <si>
    <t>Неналоговые доходы</t>
  </si>
  <si>
    <t>Наименование</t>
  </si>
  <si>
    <t>ИТОГО СОБСТВЕННЫХ ДОХОДОВ</t>
  </si>
  <si>
    <t xml:space="preserve">  - дотации</t>
  </si>
  <si>
    <t xml:space="preserve">  - субсидии</t>
  </si>
  <si>
    <t xml:space="preserve">  - межбюджетные трансферты</t>
  </si>
  <si>
    <t>ВСЕГО ДОХОДОВ</t>
  </si>
  <si>
    <t>утверждено</t>
  </si>
  <si>
    <t>уточнено</t>
  </si>
  <si>
    <t xml:space="preserve">  - земельный налог с юридических лиц</t>
  </si>
  <si>
    <t xml:space="preserve">  - земельный налог с физических лиц</t>
  </si>
  <si>
    <t xml:space="preserve"> -арендная плата за земли до разграничения</t>
  </si>
  <si>
    <t>Прочие безвозмездные поступления</t>
  </si>
  <si>
    <t xml:space="preserve"> -от реализации земли до разграничения</t>
  </si>
  <si>
    <t>Доходы от оказания платных услуг</t>
  </si>
  <si>
    <t>доходы от компенсации затрат государству</t>
  </si>
  <si>
    <t>Удельный вес в структуре собственных доходов, %</t>
  </si>
  <si>
    <t>5. Налог на профессиональный доход</t>
  </si>
  <si>
    <t>от перераспределения  земельных участков до разграничения</t>
  </si>
  <si>
    <t>Инициативные платежи</t>
  </si>
  <si>
    <t xml:space="preserve">Возврат </t>
  </si>
  <si>
    <r>
      <t xml:space="preserve">Исполнено за </t>
    </r>
    <r>
      <rPr>
        <b/>
        <sz val="10"/>
        <color theme="6" tint="-0.499984740745262"/>
        <rFont val="Times New Roman"/>
        <family val="1"/>
        <charset val="204"/>
      </rPr>
      <t>янв-сент 2023</t>
    </r>
    <r>
      <rPr>
        <sz val="10"/>
        <color theme="6" tint="-0.499984740745262"/>
        <rFont val="Times New Roman"/>
        <family val="1"/>
        <charset val="204"/>
      </rPr>
      <t xml:space="preserve"> года</t>
    </r>
  </si>
  <si>
    <t>Исполнение 2024г.к 2023г.</t>
  </si>
  <si>
    <t>% выполнения отчетного периода к плану 2024 года</t>
  </si>
  <si>
    <t>План на 2024 год</t>
  </si>
  <si>
    <t>-  земельный налог (по обязательствам, возникшим до 1 января 2006 года)</t>
  </si>
  <si>
    <r>
      <t xml:space="preserve">Исполнено за </t>
    </r>
    <r>
      <rPr>
        <b/>
        <sz val="10"/>
        <color theme="6" tint="-0.499984740745262"/>
        <rFont val="Times New Roman"/>
        <family val="1"/>
        <charset val="204"/>
      </rPr>
      <t>янв-сент 2024</t>
    </r>
    <r>
      <rPr>
        <sz val="10"/>
        <color theme="6" tint="-0.499984740745262"/>
        <rFont val="Times New Roman"/>
        <family val="1"/>
        <charset val="204"/>
      </rPr>
      <t xml:space="preserve"> года</t>
    </r>
  </si>
  <si>
    <t>Исполнение  доходной части и дефицита бюджета муниципального образования городское поселение город Боровск на 01.10.2024г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</si>
</sst>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002060"/>
      <name val="Times New Roman"/>
      <family val="1"/>
      <charset val="204"/>
    </font>
    <font>
      <sz val="10"/>
      <color rgb="FF00206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8"/>
      <name val="Arial Cyr"/>
    </font>
    <font>
      <b/>
      <sz val="10"/>
      <color theme="1"/>
      <name val="Times New Roman"/>
      <family val="1"/>
      <charset val="204"/>
    </font>
    <font>
      <sz val="10"/>
      <color theme="3" tint="-0.499984740745262"/>
      <name val="Times New Roman"/>
      <family val="1"/>
      <charset val="204"/>
    </font>
    <font>
      <sz val="10"/>
      <color theme="6" tint="-0.499984740745262"/>
      <name val="Times New Roman"/>
      <family val="1"/>
      <charset val="204"/>
    </font>
    <font>
      <b/>
      <sz val="10"/>
      <color theme="6" tint="-0.499984740745262"/>
      <name val="Times New Roman"/>
      <family val="1"/>
      <charset val="204"/>
    </font>
    <font>
      <i/>
      <sz val="10"/>
      <color rgb="FF990033"/>
      <name val="Times New Roman"/>
      <family val="1"/>
      <charset val="204"/>
    </font>
    <font>
      <b/>
      <i/>
      <sz val="10"/>
      <color rgb="FF00206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10"/>
      <color rgb="FF990033"/>
      <name val="Times New Roman"/>
      <family val="1"/>
      <charset val="204"/>
    </font>
    <font>
      <i/>
      <sz val="10"/>
      <color rgb="FF990033"/>
      <name val="Calibri"/>
      <family val="2"/>
      <charset val="204"/>
      <scheme val="minor"/>
    </font>
    <font>
      <sz val="8"/>
      <color rgb="FF000000"/>
      <name val="Arial Cyr"/>
    </font>
    <font>
      <sz val="10"/>
      <color rgb="FF0000FF"/>
      <name val="Times New Roman"/>
      <family val="1"/>
      <charset val="204"/>
    </font>
    <font>
      <sz val="10"/>
      <color rgb="FF003300"/>
      <name val="Times New Roman"/>
      <family val="1"/>
      <charset val="204"/>
    </font>
    <font>
      <b/>
      <sz val="8"/>
      <color rgb="FF000000"/>
      <name val="Arial Cyr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10"/>
      <color rgb="FF7030A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E5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DDD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" fontId="10" fillId="0" borderId="3">
      <alignment horizontal="right" shrinkToFit="1"/>
    </xf>
    <xf numFmtId="4" fontId="10" fillId="0" borderId="4">
      <alignment horizontal="right" shrinkToFit="1"/>
    </xf>
    <xf numFmtId="4" fontId="20" fillId="0" borderId="3">
      <alignment horizontal="right" shrinkToFit="1"/>
    </xf>
    <xf numFmtId="4" fontId="20" fillId="0" borderId="4">
      <alignment horizontal="right" shrinkToFit="1"/>
    </xf>
  </cellStyleXfs>
  <cellXfs count="69">
    <xf numFmtId="0" fontId="0" fillId="0" borderId="0" xfId="0"/>
    <xf numFmtId="2" fontId="3" fillId="3" borderId="1" xfId="1" applyNumberFormat="1" applyFont="1" applyFill="1" applyBorder="1" applyAlignment="1">
      <alignment vertical="center" wrapText="1"/>
    </xf>
    <xf numFmtId="0" fontId="3" fillId="0" borderId="1" xfId="1" applyFont="1" applyBorder="1" applyAlignment="1">
      <alignment horizontal="center" vertical="center" wrapText="1"/>
    </xf>
    <xf numFmtId="0" fontId="4" fillId="0" borderId="0" xfId="0" applyFont="1"/>
    <xf numFmtId="0" fontId="4" fillId="3" borderId="0" xfId="0" applyFont="1" applyFill="1"/>
    <xf numFmtId="0" fontId="3" fillId="0" borderId="0" xfId="1" applyFont="1"/>
    <xf numFmtId="4" fontId="4" fillId="0" borderId="0" xfId="0" applyNumberFormat="1" applyFont="1"/>
    <xf numFmtId="0" fontId="3" fillId="0" borderId="0" xfId="1" applyFont="1" applyAlignment="1">
      <alignment horizontal="left"/>
    </xf>
    <xf numFmtId="0" fontId="3" fillId="3" borderId="1" xfId="1" applyFont="1" applyFill="1" applyBorder="1" applyAlignment="1">
      <alignment horizontal="left" vertical="center" wrapText="1"/>
    </xf>
    <xf numFmtId="0" fontId="5" fillId="3" borderId="1" xfId="1" applyFont="1" applyFill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3" fillId="2" borderId="1" xfId="1" applyFont="1" applyFill="1" applyBorder="1" applyAlignment="1">
      <alignment horizontal="left" vertical="center" wrapText="1"/>
    </xf>
    <xf numFmtId="2" fontId="3" fillId="2" borderId="1" xfId="1" applyNumberFormat="1" applyFont="1" applyFill="1" applyBorder="1" applyAlignment="1">
      <alignment vertical="center" wrapText="1"/>
    </xf>
    <xf numFmtId="0" fontId="6" fillId="3" borderId="1" xfId="1" applyFont="1" applyFill="1" applyBorder="1" applyAlignment="1">
      <alignment horizontal="left" vertical="center" wrapText="1"/>
    </xf>
    <xf numFmtId="4" fontId="6" fillId="3" borderId="1" xfId="1" applyNumberFormat="1" applyFont="1" applyFill="1" applyBorder="1" applyAlignment="1">
      <alignment vertical="center" wrapText="1"/>
    </xf>
    <xf numFmtId="0" fontId="7" fillId="3" borderId="0" xfId="0" applyFont="1" applyFill="1"/>
    <xf numFmtId="0" fontId="7" fillId="0" borderId="0" xfId="0" applyFont="1"/>
    <xf numFmtId="0" fontId="8" fillId="3" borderId="1" xfId="1" applyFont="1" applyFill="1" applyBorder="1" applyAlignment="1">
      <alignment horizontal="left" vertical="center" wrapText="1"/>
    </xf>
    <xf numFmtId="0" fontId="9" fillId="3" borderId="0" xfId="0" applyFont="1" applyFill="1"/>
    <xf numFmtId="0" fontId="3" fillId="0" borderId="1" xfId="1" applyFont="1" applyBorder="1" applyAlignment="1">
      <alignment horizontal="center" vertical="center" wrapText="1"/>
    </xf>
    <xf numFmtId="4" fontId="11" fillId="3" borderId="1" xfId="1" applyNumberFormat="1" applyFont="1" applyFill="1" applyBorder="1" applyAlignment="1">
      <alignment vertical="center" wrapText="1"/>
    </xf>
    <xf numFmtId="4" fontId="4" fillId="3" borderId="1" xfId="1" applyNumberFormat="1" applyFont="1" applyFill="1" applyBorder="1" applyAlignment="1">
      <alignment vertical="center" wrapText="1"/>
    </xf>
    <xf numFmtId="4" fontId="11" fillId="4" borderId="1" xfId="1" applyNumberFormat="1" applyFont="1" applyFill="1" applyBorder="1" applyAlignment="1">
      <alignment vertical="center" wrapText="1"/>
    </xf>
    <xf numFmtId="0" fontId="6" fillId="4" borderId="1" xfId="1" applyFont="1" applyFill="1" applyBorder="1" applyAlignment="1">
      <alignment horizontal="left" vertical="center" wrapText="1"/>
    </xf>
    <xf numFmtId="4" fontId="3" fillId="3" borderId="1" xfId="1" applyNumberFormat="1" applyFont="1" applyFill="1" applyBorder="1" applyAlignment="1">
      <alignment vertical="center" wrapText="1"/>
    </xf>
    <xf numFmtId="4" fontId="12" fillId="3" borderId="1" xfId="1" applyNumberFormat="1" applyFont="1" applyFill="1" applyBorder="1" applyAlignment="1">
      <alignment vertical="center" wrapText="1"/>
    </xf>
    <xf numFmtId="4" fontId="5" fillId="3" borderId="1" xfId="1" applyNumberFormat="1" applyFont="1" applyFill="1" applyBorder="1" applyAlignment="1">
      <alignment vertical="center" wrapText="1"/>
    </xf>
    <xf numFmtId="4" fontId="6" fillId="5" borderId="1" xfId="1" applyNumberFormat="1" applyFont="1" applyFill="1" applyBorder="1" applyAlignment="1">
      <alignment horizontal="right" vertical="center" wrapText="1"/>
    </xf>
    <xf numFmtId="4" fontId="3" fillId="2" borderId="1" xfId="1" applyNumberFormat="1" applyFont="1" applyFill="1" applyBorder="1" applyAlignment="1">
      <alignment horizontal="right" vertical="center" wrapText="1"/>
    </xf>
    <xf numFmtId="0" fontId="6" fillId="5" borderId="1" xfId="1" applyFont="1" applyFill="1" applyBorder="1" applyAlignment="1">
      <alignment horizontal="left" vertical="center" wrapText="1"/>
    </xf>
    <xf numFmtId="0" fontId="13" fillId="0" borderId="0" xfId="1" applyFont="1"/>
    <xf numFmtId="0" fontId="13" fillId="0" borderId="0" xfId="0" applyFont="1"/>
    <xf numFmtId="4" fontId="13" fillId="0" borderId="0" xfId="0" applyNumberFormat="1" applyFont="1"/>
    <xf numFmtId="0" fontId="15" fillId="0" borderId="0" xfId="0" applyFont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3" borderId="1" xfId="1" applyFont="1" applyFill="1" applyBorder="1" applyAlignment="1">
      <alignment horizontal="center" vertical="center" wrapText="1"/>
    </xf>
    <xf numFmtId="3" fontId="17" fillId="4" borderId="1" xfId="1" applyNumberFormat="1" applyFont="1" applyFill="1" applyBorder="1" applyAlignment="1">
      <alignment horizontal="center" vertical="center" wrapText="1"/>
    </xf>
    <xf numFmtId="4" fontId="18" fillId="3" borderId="1" xfId="1" applyNumberFormat="1" applyFont="1" applyFill="1" applyBorder="1" applyAlignment="1">
      <alignment vertical="center" wrapText="1"/>
    </xf>
    <xf numFmtId="2" fontId="15" fillId="3" borderId="1" xfId="0" applyNumberFormat="1" applyFont="1" applyFill="1" applyBorder="1" applyAlignment="1">
      <alignment vertical="center" wrapText="1"/>
    </xf>
    <xf numFmtId="2" fontId="15" fillId="2" borderId="1" xfId="1" applyNumberFormat="1" applyFont="1" applyFill="1" applyBorder="1" applyAlignment="1">
      <alignment vertical="center" wrapText="1"/>
    </xf>
    <xf numFmtId="3" fontId="16" fillId="5" borderId="1" xfId="1" applyNumberFormat="1" applyFont="1" applyFill="1" applyBorder="1" applyAlignment="1">
      <alignment horizontal="center" vertical="center" wrapText="1"/>
    </xf>
    <xf numFmtId="4" fontId="20" fillId="0" borderId="3" xfId="5" applyAlignment="1" applyProtection="1">
      <alignment horizontal="right" vertical="center" shrinkToFit="1"/>
    </xf>
    <xf numFmtId="4" fontId="21" fillId="3" borderId="1" xfId="1" applyNumberFormat="1" applyFont="1" applyFill="1" applyBorder="1" applyAlignment="1">
      <alignment vertical="center" wrapText="1"/>
    </xf>
    <xf numFmtId="0" fontId="22" fillId="0" borderId="0" xfId="1" applyFont="1" applyAlignment="1">
      <alignment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4" fontId="7" fillId="0" borderId="0" xfId="0" applyNumberFormat="1" applyFont="1"/>
    <xf numFmtId="4" fontId="23" fillId="0" borderId="3" xfId="5" applyFont="1" applyAlignment="1" applyProtection="1">
      <alignment horizontal="right" vertical="center" shrinkToFit="1"/>
    </xf>
    <xf numFmtId="4" fontId="24" fillId="3" borderId="1" xfId="1" applyNumberFormat="1" applyFont="1" applyFill="1" applyBorder="1" applyAlignment="1">
      <alignment vertical="center" wrapText="1"/>
    </xf>
    <xf numFmtId="0" fontId="4" fillId="3" borderId="1" xfId="1" applyFont="1" applyFill="1" applyBorder="1" applyAlignment="1">
      <alignment horizontal="left" vertical="center" wrapText="1"/>
    </xf>
    <xf numFmtId="49" fontId="25" fillId="3" borderId="1" xfId="1" applyNumberFormat="1" applyFont="1" applyFill="1" applyBorder="1" applyAlignment="1">
      <alignment horizontal="left" vertical="center" wrapText="1"/>
    </xf>
    <xf numFmtId="4" fontId="26" fillId="0" borderId="3" xfId="5" applyFont="1" applyAlignment="1" applyProtection="1">
      <alignment horizontal="right" vertical="center" shrinkToFit="1"/>
    </xf>
    <xf numFmtId="4" fontId="27" fillId="3" borderId="1" xfId="1" applyNumberFormat="1" applyFont="1" applyFill="1" applyBorder="1" applyAlignment="1">
      <alignment vertical="center" wrapText="1"/>
    </xf>
    <xf numFmtId="4" fontId="6" fillId="6" borderId="1" xfId="1" applyNumberFormat="1" applyFont="1" applyFill="1" applyBorder="1" applyAlignment="1">
      <alignment horizontal="right" vertical="center" wrapText="1"/>
    </xf>
    <xf numFmtId="0" fontId="6" fillId="7" borderId="1" xfId="1" applyFont="1" applyFill="1" applyBorder="1" applyAlignment="1">
      <alignment horizontal="left" vertical="center" wrapText="1"/>
    </xf>
    <xf numFmtId="4" fontId="6" fillId="7" borderId="1" xfId="1" applyNumberFormat="1" applyFont="1" applyFill="1" applyBorder="1" applyAlignment="1">
      <alignment horizontal="right" vertical="center" wrapText="1"/>
    </xf>
    <xf numFmtId="2" fontId="3" fillId="7" borderId="1" xfId="1" applyNumberFormat="1" applyFont="1" applyFill="1" applyBorder="1" applyAlignment="1">
      <alignment vertical="center" wrapText="1"/>
    </xf>
    <xf numFmtId="4" fontId="28" fillId="3" borderId="1" xfId="1" applyNumberFormat="1" applyFont="1" applyFill="1" applyBorder="1" applyAlignment="1">
      <alignment vertical="center" wrapText="1"/>
    </xf>
    <xf numFmtId="4" fontId="3" fillId="3" borderId="5" xfId="1" applyNumberFormat="1" applyFont="1" applyFill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2" fillId="0" borderId="0" xfId="1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0" fillId="0" borderId="2" xfId="0" applyBorder="1" applyAlignment="1"/>
  </cellXfs>
  <cellStyles count="7">
    <cellStyle name="xl48" xfId="6"/>
    <cellStyle name="xl50" xfId="4"/>
    <cellStyle name="xl51" xfId="5"/>
    <cellStyle name="xl52" xfId="3"/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colors>
    <mruColors>
      <color rgb="FFFFFFCC"/>
      <color rgb="FF003300"/>
      <color rgb="FF990033"/>
      <color rgb="FF0000CC"/>
      <color rgb="FFCCFFFF"/>
      <color rgb="FFFFFFFF"/>
      <color rgb="FFCCFFCC"/>
      <color rgb="FFFFCCFF"/>
      <color rgb="FF99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8"/>
  <sheetViews>
    <sheetView tabSelected="1" topLeftCell="A22" workbookViewId="0">
      <selection activeCell="A41" sqref="A41:J41"/>
    </sheetView>
  </sheetViews>
  <sheetFormatPr defaultRowHeight="12.75" x14ac:dyDescent="0.2"/>
  <cols>
    <col min="1" max="1" width="31.28515625" style="10" customWidth="1"/>
    <col min="2" max="2" width="13.42578125" style="3" customWidth="1"/>
    <col min="3" max="3" width="14.28515625" style="3" customWidth="1"/>
    <col min="4" max="4" width="14.140625" style="31" customWidth="1"/>
    <col min="5" max="5" width="13.7109375" style="44" customWidth="1"/>
    <col min="6" max="6" width="11" style="3" customWidth="1"/>
    <col min="7" max="7" width="10.5703125" style="3" customWidth="1"/>
    <col min="8" max="8" width="9.42578125" style="3" customWidth="1"/>
    <col min="9" max="9" width="7.7109375" style="33" customWidth="1"/>
    <col min="10" max="10" width="6.7109375" style="33" customWidth="1"/>
    <col min="11" max="11" width="10.85546875" style="3" bestFit="1" customWidth="1"/>
    <col min="12" max="12" width="9.140625" style="3"/>
    <col min="13" max="13" width="10.85546875" style="3" bestFit="1" customWidth="1"/>
    <col min="14" max="16384" width="9.140625" style="3"/>
  </cols>
  <sheetData>
    <row r="1" spans="1:10" x14ac:dyDescent="0.2">
      <c r="A1" s="61" t="s">
        <v>60</v>
      </c>
      <c r="B1" s="61"/>
      <c r="C1" s="61"/>
      <c r="D1" s="61"/>
      <c r="E1" s="61"/>
      <c r="F1" s="61"/>
      <c r="G1" s="61"/>
      <c r="H1" s="61"/>
      <c r="I1" s="62"/>
      <c r="J1" s="62"/>
    </row>
    <row r="2" spans="1:10" ht="17.25" customHeight="1" x14ac:dyDescent="0.2">
      <c r="A2" s="61"/>
      <c r="B2" s="61"/>
      <c r="C2" s="61"/>
      <c r="D2" s="61"/>
      <c r="E2" s="61"/>
      <c r="F2" s="61"/>
      <c r="G2" s="61"/>
      <c r="H2" s="61"/>
      <c r="I2" s="62"/>
      <c r="J2" s="62"/>
    </row>
    <row r="3" spans="1:10" ht="11.25" hidden="1" customHeight="1" x14ac:dyDescent="0.25">
      <c r="A3" s="7"/>
      <c r="B3" s="5"/>
      <c r="C3" s="5"/>
      <c r="D3" s="30"/>
      <c r="E3" s="43"/>
      <c r="F3" s="5"/>
      <c r="G3" s="66" t="s">
        <v>0</v>
      </c>
      <c r="H3" s="67"/>
      <c r="I3" s="68"/>
      <c r="J3" s="68"/>
    </row>
    <row r="4" spans="1:10" ht="49.5" customHeight="1" x14ac:dyDescent="0.2">
      <c r="A4" s="63" t="s">
        <v>34</v>
      </c>
      <c r="B4" s="64" t="s">
        <v>57</v>
      </c>
      <c r="C4" s="64"/>
      <c r="D4" s="65" t="s">
        <v>59</v>
      </c>
      <c r="E4" s="65" t="s">
        <v>54</v>
      </c>
      <c r="F4" s="64" t="s">
        <v>55</v>
      </c>
      <c r="G4" s="64" t="s">
        <v>56</v>
      </c>
      <c r="H4" s="64"/>
      <c r="I4" s="59" t="s">
        <v>49</v>
      </c>
      <c r="J4" s="60"/>
    </row>
    <row r="5" spans="1:10" ht="33" customHeight="1" x14ac:dyDescent="0.2">
      <c r="A5" s="63"/>
      <c r="B5" s="19" t="s">
        <v>1</v>
      </c>
      <c r="C5" s="19" t="s">
        <v>2</v>
      </c>
      <c r="D5" s="65"/>
      <c r="E5" s="65"/>
      <c r="F5" s="64"/>
      <c r="G5" s="2" t="s">
        <v>40</v>
      </c>
      <c r="H5" s="2" t="s">
        <v>41</v>
      </c>
      <c r="I5" s="34">
        <v>2023</v>
      </c>
      <c r="J5" s="34">
        <v>2024</v>
      </c>
    </row>
    <row r="6" spans="1:10" s="16" customFormat="1" ht="25.5" x14ac:dyDescent="0.2">
      <c r="A6" s="13" t="s">
        <v>3</v>
      </c>
      <c r="B6" s="14">
        <f>B7+B9+B10+B16+B21+B28+B30+B35</f>
        <v>94719255.530000001</v>
      </c>
      <c r="C6" s="57">
        <f>C7+C9+C10+C16+C21+C28+C30+C35+C37</f>
        <v>108622519.63000001</v>
      </c>
      <c r="D6" s="57">
        <f t="shared" ref="D6" si="0">D7+D9+D10+D16+D21+D28+D30+D35+D37</f>
        <v>81521925.359999999</v>
      </c>
      <c r="E6" s="14">
        <f>E7+E9+E28+E10+E16+E21+E30+E35+E37</f>
        <v>78687093.260000005</v>
      </c>
      <c r="F6" s="22">
        <f>D6/E6*100</f>
        <v>103.602664658908</v>
      </c>
      <c r="G6" s="22">
        <f>D6/B6*100</f>
        <v>86.066898334288453</v>
      </c>
      <c r="H6" s="22">
        <f>D6/C6*100</f>
        <v>75.050666876157408</v>
      </c>
      <c r="I6" s="35">
        <f>E6/E41*100</f>
        <v>100</v>
      </c>
      <c r="J6" s="36">
        <f>D6/D41*100</f>
        <v>100</v>
      </c>
    </row>
    <row r="7" spans="1:10" s="15" customFormat="1" ht="13.5" x14ac:dyDescent="0.2">
      <c r="A7" s="13" t="s">
        <v>4</v>
      </c>
      <c r="B7" s="14">
        <f>B8</f>
        <v>36300000</v>
      </c>
      <c r="C7" s="14">
        <f t="shared" ref="C7" si="1">C8</f>
        <v>36329521.520000003</v>
      </c>
      <c r="D7" s="14">
        <f t="shared" ref="D7" si="2">D8</f>
        <v>30681170.780000001</v>
      </c>
      <c r="E7" s="14">
        <f>E8</f>
        <v>25600558</v>
      </c>
      <c r="F7" s="20">
        <f>D7/E7*100</f>
        <v>119.84571109739093</v>
      </c>
      <c r="G7" s="20">
        <f>D7/B7*100</f>
        <v>84.521131625344353</v>
      </c>
      <c r="H7" s="20">
        <f>D7/C7*100</f>
        <v>84.452449402917424</v>
      </c>
      <c r="I7" s="37">
        <f>E7/E41*100</f>
        <v>32.534634257501352</v>
      </c>
      <c r="J7" s="37">
        <f>D7/D41*100</f>
        <v>37.635483515032625</v>
      </c>
    </row>
    <row r="8" spans="1:10" s="4" customFormat="1" ht="13.5" customHeight="1" x14ac:dyDescent="0.2">
      <c r="A8" s="8" t="s">
        <v>5</v>
      </c>
      <c r="B8" s="41">
        <v>36300000</v>
      </c>
      <c r="C8" s="41">
        <v>36329521.520000003</v>
      </c>
      <c r="D8" s="24">
        <v>30681170.780000001</v>
      </c>
      <c r="E8" s="41">
        <v>25600558</v>
      </c>
      <c r="F8" s="1">
        <f>D8/E8*100</f>
        <v>119.84571109739093</v>
      </c>
      <c r="G8" s="1">
        <f t="shared" ref="G8:G54" si="3">D8/B8*100</f>
        <v>84.521131625344353</v>
      </c>
      <c r="H8" s="1">
        <f t="shared" ref="H8:H54" si="4">D8/C8*100</f>
        <v>84.452449402917424</v>
      </c>
      <c r="I8" s="38"/>
      <c r="J8" s="38"/>
    </row>
    <row r="9" spans="1:10" s="15" customFormat="1" ht="13.5" x14ac:dyDescent="0.2">
      <c r="A9" s="13" t="s">
        <v>6</v>
      </c>
      <c r="B9" s="47">
        <v>2561655.5299999998</v>
      </c>
      <c r="C9" s="47">
        <v>2561655.5299999998</v>
      </c>
      <c r="D9" s="14">
        <v>1831707.43</v>
      </c>
      <c r="E9" s="47">
        <v>2028162.6</v>
      </c>
      <c r="F9" s="14">
        <f t="shared" ref="F9:F14" si="5">D9/E9*100</f>
        <v>90.31363806826927</v>
      </c>
      <c r="G9" s="14">
        <f t="shared" si="3"/>
        <v>71.504829925356901</v>
      </c>
      <c r="H9" s="14">
        <f t="shared" si="4"/>
        <v>71.504829925356901</v>
      </c>
      <c r="I9" s="37">
        <f>E9/E41*100</f>
        <v>2.5775035218272593</v>
      </c>
      <c r="J9" s="37">
        <f>D9/D41*100</f>
        <v>2.2468893146367663</v>
      </c>
    </row>
    <row r="10" spans="1:10" s="15" customFormat="1" ht="13.5" x14ac:dyDescent="0.2">
      <c r="A10" s="13" t="s">
        <v>7</v>
      </c>
      <c r="B10" s="14">
        <f>SUM(B11:B15)</f>
        <v>28107600</v>
      </c>
      <c r="C10" s="14">
        <f t="shared" ref="C10" si="6">SUM(C11:C15)</f>
        <v>33500841.5</v>
      </c>
      <c r="D10" s="48">
        <f>SUM(D11:D15)</f>
        <v>31193192.079999998</v>
      </c>
      <c r="E10" s="14">
        <f>SUM(E11:E15)</f>
        <v>23186719.799999997</v>
      </c>
      <c r="F10" s="14">
        <f t="shared" si="5"/>
        <v>134.53042236703098</v>
      </c>
      <c r="G10" s="14">
        <f t="shared" si="3"/>
        <v>110.9777856522791</v>
      </c>
      <c r="H10" s="14">
        <f t="shared" si="4"/>
        <v>93.111667299461715</v>
      </c>
      <c r="I10" s="37">
        <f>E10/E41*100</f>
        <v>29.466992411812466</v>
      </c>
      <c r="J10" s="37">
        <f>D10/D41*100</f>
        <v>38.263561541574461</v>
      </c>
    </row>
    <row r="11" spans="1:10" s="4" customFormat="1" ht="38.25" x14ac:dyDescent="0.2">
      <c r="A11" s="8" t="s">
        <v>8</v>
      </c>
      <c r="B11" s="41">
        <v>14605398</v>
      </c>
      <c r="C11" s="24">
        <v>20005398</v>
      </c>
      <c r="D11" s="24">
        <v>19413218.309999999</v>
      </c>
      <c r="E11" s="41">
        <v>12722252.199999999</v>
      </c>
      <c r="F11" s="1">
        <f t="shared" si="5"/>
        <v>152.59262279048357</v>
      </c>
      <c r="G11" s="1">
        <f t="shared" si="3"/>
        <v>132.91810541554568</v>
      </c>
      <c r="H11" s="1">
        <f t="shared" si="4"/>
        <v>97.039900480860211</v>
      </c>
      <c r="I11" s="38"/>
      <c r="J11" s="38"/>
    </row>
    <row r="12" spans="1:10" s="4" customFormat="1" ht="51" x14ac:dyDescent="0.2">
      <c r="A12" s="8" t="s">
        <v>9</v>
      </c>
      <c r="B12" s="41">
        <v>13473202</v>
      </c>
      <c r="C12" s="24">
        <v>13473202</v>
      </c>
      <c r="D12" s="24">
        <v>11757732.27</v>
      </c>
      <c r="E12" s="41">
        <v>10441314.1</v>
      </c>
      <c r="F12" s="1">
        <f t="shared" si="5"/>
        <v>112.60778248209198</v>
      </c>
      <c r="G12" s="1">
        <f t="shared" si="3"/>
        <v>87.26754241493596</v>
      </c>
      <c r="H12" s="1">
        <f t="shared" si="4"/>
        <v>87.26754241493596</v>
      </c>
      <c r="I12" s="38"/>
      <c r="J12" s="38"/>
    </row>
    <row r="13" spans="1:10" s="4" customFormat="1" x14ac:dyDescent="0.2">
      <c r="A13" s="8" t="s">
        <v>10</v>
      </c>
      <c r="B13" s="24">
        <v>29000</v>
      </c>
      <c r="C13" s="24">
        <v>22241.5</v>
      </c>
      <c r="D13" s="24">
        <v>22241.5</v>
      </c>
      <c r="E13" s="24">
        <v>23153.5</v>
      </c>
      <c r="F13" s="1">
        <f t="shared" si="5"/>
        <v>96.061070680458684</v>
      </c>
      <c r="G13" s="1">
        <f t="shared" si="3"/>
        <v>76.694827586206898</v>
      </c>
      <c r="H13" s="1">
        <f t="shared" si="4"/>
        <v>100</v>
      </c>
      <c r="I13" s="38"/>
      <c r="J13" s="38"/>
    </row>
    <row r="14" spans="1:10" s="4" customFormat="1" x14ac:dyDescent="0.2">
      <c r="A14" s="8" t="s">
        <v>11</v>
      </c>
      <c r="B14" s="24"/>
      <c r="C14" s="24"/>
      <c r="D14" s="24"/>
      <c r="E14" s="24"/>
      <c r="F14" s="1" t="e">
        <f t="shared" si="5"/>
        <v>#DIV/0!</v>
      </c>
      <c r="G14" s="1" t="e">
        <f t="shared" si="3"/>
        <v>#DIV/0!</v>
      </c>
      <c r="H14" s="1" t="e">
        <f t="shared" si="4"/>
        <v>#DIV/0!</v>
      </c>
      <c r="I14" s="38"/>
      <c r="J14" s="38"/>
    </row>
    <row r="15" spans="1:10" s="4" customFormat="1" ht="25.5" hidden="1" customHeight="1" x14ac:dyDescent="0.2">
      <c r="A15" s="8" t="s">
        <v>50</v>
      </c>
      <c r="B15" s="24"/>
      <c r="C15" s="24"/>
      <c r="D15" s="24"/>
      <c r="E15" s="41"/>
      <c r="F15" s="1"/>
      <c r="G15" s="1"/>
      <c r="H15" s="1"/>
      <c r="I15" s="38"/>
      <c r="J15" s="38"/>
    </row>
    <row r="16" spans="1:10" s="15" customFormat="1" ht="13.5" x14ac:dyDescent="0.2">
      <c r="A16" s="13" t="s">
        <v>12</v>
      </c>
      <c r="B16" s="14">
        <f>B17+B18+B20</f>
        <v>20350000</v>
      </c>
      <c r="C16" s="48">
        <f>C17+C18+C20</f>
        <v>20350000</v>
      </c>
      <c r="D16" s="14">
        <f>SUM(D17:D20)</f>
        <v>10781284.039999999</v>
      </c>
      <c r="E16" s="14">
        <f>E17+E18+E20</f>
        <v>10506525.739999998</v>
      </c>
      <c r="F16" s="14">
        <f t="shared" ref="F16" si="7">D16/E16*100</f>
        <v>102.61512041943564</v>
      </c>
      <c r="G16" s="14">
        <f t="shared" si="3"/>
        <v>52.979282751842746</v>
      </c>
      <c r="H16" s="14">
        <f t="shared" si="4"/>
        <v>52.979282751842746</v>
      </c>
      <c r="I16" s="37">
        <f>E16/E41*100</f>
        <v>13.352286003606784</v>
      </c>
      <c r="J16" s="37">
        <f>D16/D41*100</f>
        <v>13.22501154430536</v>
      </c>
    </row>
    <row r="17" spans="1:10" s="4" customFormat="1" x14ac:dyDescent="0.2">
      <c r="A17" s="8" t="s">
        <v>13</v>
      </c>
      <c r="B17" s="41">
        <v>6500000</v>
      </c>
      <c r="C17" s="41">
        <v>6500000</v>
      </c>
      <c r="D17" s="24">
        <v>3651136.94</v>
      </c>
      <c r="E17" s="41">
        <v>1277042.73</v>
      </c>
      <c r="F17" s="1">
        <f t="shared" ref="F17:F18" si="8">D17/E17*100</f>
        <v>285.90562040159767</v>
      </c>
      <c r="G17" s="1">
        <f t="shared" si="3"/>
        <v>56.171337538461543</v>
      </c>
      <c r="H17" s="1">
        <f t="shared" si="4"/>
        <v>56.171337538461543</v>
      </c>
      <c r="I17" s="38"/>
      <c r="J17" s="38"/>
    </row>
    <row r="18" spans="1:10" s="4" customFormat="1" ht="25.5" x14ac:dyDescent="0.2">
      <c r="A18" s="8" t="s">
        <v>42</v>
      </c>
      <c r="B18" s="24">
        <v>9600000</v>
      </c>
      <c r="C18" s="41">
        <v>9600000</v>
      </c>
      <c r="D18" s="24">
        <v>5007276.32</v>
      </c>
      <c r="E18" s="41">
        <f>8469230.44+1939.53-426</f>
        <v>8470743.9699999988</v>
      </c>
      <c r="F18" s="1">
        <f t="shared" si="8"/>
        <v>59.11259197224917</v>
      </c>
      <c r="G18" s="1">
        <f t="shared" si="3"/>
        <v>52.159128333333335</v>
      </c>
      <c r="H18" s="1">
        <f t="shared" si="4"/>
        <v>52.159128333333335</v>
      </c>
      <c r="I18" s="38"/>
      <c r="J18" s="38"/>
    </row>
    <row r="19" spans="1:10" s="4" customFormat="1" ht="24" x14ac:dyDescent="0.2">
      <c r="A19" s="50" t="s">
        <v>58</v>
      </c>
      <c r="B19" s="41"/>
      <c r="C19" s="41"/>
      <c r="D19" s="24">
        <v>-98</v>
      </c>
      <c r="E19" s="41"/>
      <c r="F19" s="1"/>
      <c r="G19" s="1"/>
      <c r="H19" s="1"/>
      <c r="I19" s="38"/>
      <c r="J19" s="38"/>
    </row>
    <row r="20" spans="1:10" s="4" customFormat="1" ht="25.5" x14ac:dyDescent="0.2">
      <c r="A20" s="8" t="s">
        <v>43</v>
      </c>
      <c r="B20" s="41">
        <v>4250000</v>
      </c>
      <c r="C20" s="41">
        <v>4250000</v>
      </c>
      <c r="D20" s="24">
        <v>2122968.7799999998</v>
      </c>
      <c r="E20" s="41">
        <v>758739.04</v>
      </c>
      <c r="F20" s="1">
        <f t="shared" ref="F20" si="9">D20/E20*100</f>
        <v>279.8022334530196</v>
      </c>
      <c r="G20" s="1">
        <f t="shared" si="3"/>
        <v>49.952206588235285</v>
      </c>
      <c r="H20" s="1">
        <f t="shared" si="4"/>
        <v>49.952206588235285</v>
      </c>
      <c r="I20" s="38"/>
      <c r="J20" s="38"/>
    </row>
    <row r="21" spans="1:10" s="15" customFormat="1" ht="25.5" x14ac:dyDescent="0.2">
      <c r="A21" s="13" t="s">
        <v>14</v>
      </c>
      <c r="B21" s="14">
        <f>B22+B26+B27</f>
        <v>2300000</v>
      </c>
      <c r="C21" s="14">
        <f>C22+C26+C27</f>
        <v>2750000</v>
      </c>
      <c r="D21" s="14">
        <f t="shared" ref="D21" si="10">D22+D26+D27</f>
        <v>3055228.0300000003</v>
      </c>
      <c r="E21" s="14">
        <f>E22+E26+E27</f>
        <v>2190098</v>
      </c>
      <c r="F21" s="14">
        <f t="shared" ref="F21" si="11">D21/E21*100</f>
        <v>139.5018866735644</v>
      </c>
      <c r="G21" s="14">
        <f t="shared" si="3"/>
        <v>132.83600130434783</v>
      </c>
      <c r="H21" s="14">
        <f t="shared" si="4"/>
        <v>111.09920109090909</v>
      </c>
      <c r="I21" s="37">
        <f>E21/E41*100</f>
        <v>2.7833001693980735</v>
      </c>
      <c r="J21" s="37">
        <f>D21/D41*100</f>
        <v>3.7477378220744226</v>
      </c>
    </row>
    <row r="22" spans="1:10" s="4" customFormat="1" ht="25.5" x14ac:dyDescent="0.2">
      <c r="A22" s="9" t="s">
        <v>15</v>
      </c>
      <c r="B22" s="26">
        <f>B23+B24+B25</f>
        <v>2300000</v>
      </c>
      <c r="C22" s="26">
        <f>SUM(C23:C25)</f>
        <v>2750000</v>
      </c>
      <c r="D22" s="26">
        <f t="shared" ref="D22" si="12">D23+D24+D25</f>
        <v>3055228.0300000003</v>
      </c>
      <c r="E22" s="26">
        <f t="shared" ref="E22" si="13">E23+E24+E25</f>
        <v>2190098</v>
      </c>
      <c r="F22" s="1">
        <f t="shared" ref="F22:F49" si="14">D22/E22*100</f>
        <v>139.5018866735644</v>
      </c>
      <c r="G22" s="1">
        <f t="shared" si="3"/>
        <v>132.83600130434783</v>
      </c>
      <c r="H22" s="1">
        <f t="shared" si="4"/>
        <v>111.09920109090909</v>
      </c>
      <c r="I22" s="38"/>
      <c r="J22" s="38"/>
    </row>
    <row r="23" spans="1:10" s="4" customFormat="1" x14ac:dyDescent="0.2">
      <c r="A23" s="8" t="s">
        <v>16</v>
      </c>
      <c r="B23" s="24">
        <v>300000</v>
      </c>
      <c r="C23" s="24">
        <v>300000</v>
      </c>
      <c r="D23" s="24">
        <v>251900</v>
      </c>
      <c r="E23" s="24">
        <v>366752.75</v>
      </c>
      <c r="F23" s="1"/>
      <c r="G23" s="1"/>
      <c r="H23" s="1"/>
      <c r="I23" s="38"/>
      <c r="J23" s="38"/>
    </row>
    <row r="24" spans="1:10" s="4" customFormat="1" x14ac:dyDescent="0.2">
      <c r="A24" s="8" t="s">
        <v>17</v>
      </c>
      <c r="B24" s="24">
        <v>1100000</v>
      </c>
      <c r="C24" s="24">
        <v>1100000</v>
      </c>
      <c r="D24" s="24">
        <v>594633.29</v>
      </c>
      <c r="E24" s="24">
        <v>836433.71</v>
      </c>
      <c r="F24" s="1">
        <f t="shared" si="14"/>
        <v>71.091502278166203</v>
      </c>
      <c r="G24" s="1">
        <f t="shared" si="3"/>
        <v>54.057571818181827</v>
      </c>
      <c r="H24" s="1">
        <f t="shared" si="4"/>
        <v>54.057571818181827</v>
      </c>
      <c r="I24" s="38"/>
      <c r="J24" s="38"/>
    </row>
    <row r="25" spans="1:10" s="4" customFormat="1" ht="25.5" x14ac:dyDescent="0.2">
      <c r="A25" s="8" t="s">
        <v>44</v>
      </c>
      <c r="B25" s="24">
        <v>900000</v>
      </c>
      <c r="C25" s="24">
        <v>1350000</v>
      </c>
      <c r="D25" s="24">
        <v>2208694.7400000002</v>
      </c>
      <c r="E25" s="24">
        <v>986911.54</v>
      </c>
      <c r="F25" s="1">
        <f t="shared" si="14"/>
        <v>223.7986537273645</v>
      </c>
      <c r="G25" s="1">
        <f t="shared" si="3"/>
        <v>245.41052666666667</v>
      </c>
      <c r="H25" s="1">
        <f t="shared" si="4"/>
        <v>163.6070177777778</v>
      </c>
      <c r="I25" s="38"/>
      <c r="J25" s="38"/>
    </row>
    <row r="26" spans="1:10" s="4" customFormat="1" ht="12.75" hidden="1" customHeight="1" x14ac:dyDescent="0.2">
      <c r="A26" s="42" t="s">
        <v>18</v>
      </c>
      <c r="B26" s="24"/>
      <c r="C26" s="24"/>
      <c r="D26" s="42"/>
      <c r="E26" s="42">
        <v>0</v>
      </c>
      <c r="F26" s="42"/>
      <c r="G26" s="42" t="e">
        <f t="shared" si="3"/>
        <v>#DIV/0!</v>
      </c>
      <c r="H26" s="42" t="e">
        <f t="shared" si="4"/>
        <v>#DIV/0!</v>
      </c>
      <c r="I26" s="38">
        <f>E26/E50*100</f>
        <v>0</v>
      </c>
      <c r="J26" s="38">
        <f>D26/D50*100</f>
        <v>0</v>
      </c>
    </row>
    <row r="27" spans="1:10" s="4" customFormat="1" ht="12.75" hidden="1" customHeight="1" x14ac:dyDescent="0.2">
      <c r="A27" s="42" t="s">
        <v>19</v>
      </c>
      <c r="B27" s="42"/>
      <c r="C27" s="42"/>
      <c r="D27" s="42"/>
      <c r="E27" s="42">
        <v>0</v>
      </c>
      <c r="F27" s="42"/>
      <c r="G27" s="42" t="e">
        <f t="shared" si="3"/>
        <v>#DIV/0!</v>
      </c>
      <c r="H27" s="42" t="e">
        <f t="shared" si="4"/>
        <v>#DIV/0!</v>
      </c>
      <c r="I27" s="38">
        <f>E27/E50*100</f>
        <v>0</v>
      </c>
      <c r="J27" s="38">
        <f>D27/D50*100</f>
        <v>0</v>
      </c>
    </row>
    <row r="28" spans="1:10" s="15" customFormat="1" ht="13.5" hidden="1" customHeight="1" x14ac:dyDescent="0.2">
      <c r="A28" s="13" t="s">
        <v>47</v>
      </c>
      <c r="B28" s="20">
        <f>B29</f>
        <v>0</v>
      </c>
      <c r="C28" s="20">
        <f>C29</f>
        <v>0</v>
      </c>
      <c r="D28" s="14">
        <f>D29</f>
        <v>0</v>
      </c>
      <c r="E28" s="20">
        <f>E29</f>
        <v>0</v>
      </c>
      <c r="F28" s="20"/>
      <c r="G28" s="20"/>
      <c r="H28" s="20"/>
      <c r="I28" s="37">
        <f>E28/E41*100</f>
        <v>0</v>
      </c>
      <c r="J28" s="37">
        <f>D28/D41*100</f>
        <v>0</v>
      </c>
    </row>
    <row r="29" spans="1:10" s="4" customFormat="1" ht="25.5" hidden="1" customHeight="1" x14ac:dyDescent="0.2">
      <c r="A29" s="8" t="s">
        <v>48</v>
      </c>
      <c r="B29" s="21"/>
      <c r="C29" s="21"/>
      <c r="D29" s="24"/>
      <c r="E29" s="21"/>
      <c r="F29" s="1"/>
      <c r="G29" s="1"/>
      <c r="H29" s="1"/>
      <c r="I29" s="38"/>
      <c r="J29" s="38"/>
    </row>
    <row r="30" spans="1:10" s="15" customFormat="1" ht="25.5" x14ac:dyDescent="0.2">
      <c r="A30" s="13" t="s">
        <v>20</v>
      </c>
      <c r="B30" s="14">
        <f>SUM(B31:B34)</f>
        <v>5000000</v>
      </c>
      <c r="C30" s="48">
        <f t="shared" ref="C30" si="15">SUM(C31:C34)</f>
        <v>11601834.879999999</v>
      </c>
      <c r="D30" s="14">
        <f t="shared" ref="D30" si="16">SUM(D31:D34)</f>
        <v>2530676.7999999998</v>
      </c>
      <c r="E30" s="14">
        <f>SUM(E31:E34)</f>
        <v>14215727.979999999</v>
      </c>
      <c r="F30" s="14">
        <f t="shared" si="14"/>
        <v>17.801950090494064</v>
      </c>
      <c r="G30" s="14">
        <f t="shared" si="3"/>
        <v>50.613535999999989</v>
      </c>
      <c r="H30" s="14">
        <f t="shared" si="4"/>
        <v>21.812728987916781</v>
      </c>
      <c r="I30" s="37">
        <f>E30/E41*100</f>
        <v>18.066149594607605</v>
      </c>
      <c r="J30" s="37">
        <f>D30/D41*100</f>
        <v>3.1042897831774172</v>
      </c>
    </row>
    <row r="31" spans="1:10" s="4" customFormat="1" ht="13.5" customHeight="1" x14ac:dyDescent="0.2">
      <c r="A31" s="8" t="s">
        <v>21</v>
      </c>
      <c r="B31" s="41">
        <v>500000</v>
      </c>
      <c r="C31" s="41">
        <v>5000000</v>
      </c>
      <c r="D31" s="24">
        <v>0</v>
      </c>
      <c r="E31" s="41">
        <v>2684763.5</v>
      </c>
      <c r="F31" s="1">
        <f t="shared" ref="F31" si="17">D31/E31*100</f>
        <v>0</v>
      </c>
      <c r="G31" s="1">
        <f t="shared" ref="G31" si="18">D31/B31*100</f>
        <v>0</v>
      </c>
      <c r="H31" s="1">
        <f t="shared" ref="H31" si="19">D31/C31*100</f>
        <v>0</v>
      </c>
      <c r="I31" s="38"/>
      <c r="J31" s="38"/>
    </row>
    <row r="32" spans="1:10" s="4" customFormat="1" ht="22.5" customHeight="1" x14ac:dyDescent="0.2">
      <c r="A32" s="8" t="s">
        <v>46</v>
      </c>
      <c r="B32" s="41">
        <v>1000000</v>
      </c>
      <c r="C32" s="41">
        <v>3000000</v>
      </c>
      <c r="D32" s="24">
        <v>2311269.8199999998</v>
      </c>
      <c r="E32" s="41">
        <v>9669772.5399999991</v>
      </c>
      <c r="F32" s="1">
        <f t="shared" si="14"/>
        <v>23.902008143823412</v>
      </c>
      <c r="G32" s="1">
        <f t="shared" si="3"/>
        <v>231.12698199999997</v>
      </c>
      <c r="H32" s="1">
        <f t="shared" si="4"/>
        <v>77.042327333333333</v>
      </c>
      <c r="I32" s="38"/>
      <c r="J32" s="38"/>
    </row>
    <row r="33" spans="1:10" s="4" customFormat="1" ht="22.5" customHeight="1" x14ac:dyDescent="0.2">
      <c r="A33" s="8" t="s">
        <v>51</v>
      </c>
      <c r="B33" s="41">
        <v>500000</v>
      </c>
      <c r="C33" s="41">
        <v>500000</v>
      </c>
      <c r="D33" s="24">
        <v>219406.98</v>
      </c>
      <c r="E33" s="41">
        <v>317191.94</v>
      </c>
      <c r="F33" s="1">
        <f t="shared" ref="F33" si="20">D33/E33*100</f>
        <v>69.171675673726142</v>
      </c>
      <c r="G33" s="1">
        <f t="shared" ref="G33" si="21">D33/B33*100</f>
        <v>43.881396000000002</v>
      </c>
      <c r="H33" s="1">
        <f t="shared" ref="H33" si="22">D33/C33*100</f>
        <v>43.881396000000002</v>
      </c>
      <c r="I33" s="38"/>
      <c r="J33" s="38"/>
    </row>
    <row r="34" spans="1:10" s="4" customFormat="1" ht="15" customHeight="1" x14ac:dyDescent="0.2">
      <c r="A34" s="8" t="s">
        <v>22</v>
      </c>
      <c r="B34" s="41">
        <v>3000000</v>
      </c>
      <c r="C34" s="41">
        <v>3101834.88</v>
      </c>
      <c r="D34" s="24">
        <v>0</v>
      </c>
      <c r="E34" s="41">
        <v>1544000</v>
      </c>
      <c r="F34" s="1">
        <f t="shared" ref="F34" si="23">D34/E34*100</f>
        <v>0</v>
      </c>
      <c r="G34" s="1">
        <f t="shared" ref="G34" si="24">D34/B34*100</f>
        <v>0</v>
      </c>
      <c r="H34" s="1">
        <f t="shared" ref="H34" si="25">D34/C34*100</f>
        <v>0</v>
      </c>
      <c r="I34" s="38"/>
      <c r="J34" s="38"/>
    </row>
    <row r="35" spans="1:10" s="15" customFormat="1" ht="25.5" x14ac:dyDescent="0.2">
      <c r="A35" s="13" t="s">
        <v>23</v>
      </c>
      <c r="B35" s="14">
        <f>B36</f>
        <v>100000</v>
      </c>
      <c r="C35" s="48">
        <f>C36</f>
        <v>165869</v>
      </c>
      <c r="D35" s="14">
        <f t="shared" ref="D35" si="26">D36</f>
        <v>85869</v>
      </c>
      <c r="E35" s="14">
        <f>E36</f>
        <v>0</v>
      </c>
      <c r="F35" s="14" t="e">
        <f t="shared" si="14"/>
        <v>#DIV/0!</v>
      </c>
      <c r="G35" s="14">
        <f t="shared" si="3"/>
        <v>85.869</v>
      </c>
      <c r="H35" s="14">
        <f t="shared" si="4"/>
        <v>51.769167234383758</v>
      </c>
      <c r="I35" s="37">
        <f>E35/E41*100</f>
        <v>0</v>
      </c>
      <c r="J35" s="37">
        <f>D35/D41*100</f>
        <v>0.10533239937698155</v>
      </c>
    </row>
    <row r="36" spans="1:10" s="4" customFormat="1" ht="25.5" x14ac:dyDescent="0.2">
      <c r="A36" s="8" t="s">
        <v>24</v>
      </c>
      <c r="B36" s="24">
        <v>100000</v>
      </c>
      <c r="C36" s="52">
        <v>165869</v>
      </c>
      <c r="D36" s="21">
        <v>85869</v>
      </c>
      <c r="E36" s="24"/>
      <c r="F36" s="1" t="e">
        <f t="shared" si="14"/>
        <v>#DIV/0!</v>
      </c>
      <c r="G36" s="1"/>
      <c r="H36" s="1">
        <f t="shared" si="4"/>
        <v>51.769167234383758</v>
      </c>
      <c r="I36" s="38"/>
      <c r="J36" s="38"/>
    </row>
    <row r="37" spans="1:10" s="15" customFormat="1" ht="13.5" x14ac:dyDescent="0.2">
      <c r="A37" s="13" t="s">
        <v>25</v>
      </c>
      <c r="B37" s="48">
        <f>SUM(B38:B40)</f>
        <v>0</v>
      </c>
      <c r="C37" s="48">
        <f t="shared" ref="C37" si="27">SUM(C38:C40)</f>
        <v>1362797.2</v>
      </c>
      <c r="D37" s="48">
        <f t="shared" ref="D37" si="28">SUM(D38:D40)</f>
        <v>1362797.2</v>
      </c>
      <c r="E37" s="48">
        <f t="shared" ref="E37" si="29">SUM(E38:E40)</f>
        <v>959301.14</v>
      </c>
      <c r="F37" s="14">
        <f t="shared" ref="F37" si="30">D37/E37*100</f>
        <v>142.06145944953218</v>
      </c>
      <c r="G37" s="14" t="e">
        <f t="shared" ref="G37" si="31">D37/B37*100</f>
        <v>#DIV/0!</v>
      </c>
      <c r="H37" s="14">
        <f t="shared" ref="H37" si="32">D37/C37*100</f>
        <v>100</v>
      </c>
      <c r="I37" s="37">
        <f>E37/E41*100</f>
        <v>1.2191340412464486</v>
      </c>
      <c r="J37" s="37">
        <f>D37/D41*100</f>
        <v>1.6716940798219635</v>
      </c>
    </row>
    <row r="38" spans="1:10" s="15" customFormat="1" ht="13.5" x14ac:dyDescent="0.2">
      <c r="A38" s="49" t="s">
        <v>52</v>
      </c>
      <c r="B38" s="25"/>
      <c r="C38" s="25">
        <v>1362797.2</v>
      </c>
      <c r="D38" s="25">
        <f>201850+503700+657247.2</f>
        <v>1362797.2</v>
      </c>
      <c r="E38" s="24">
        <f>209301.14+750000</f>
        <v>959301.14</v>
      </c>
      <c r="F38" s="1">
        <f t="shared" ref="F38" si="33">D38/E38*100</f>
        <v>142.06145944953218</v>
      </c>
      <c r="G38" s="1"/>
      <c r="H38" s="1">
        <f t="shared" ref="H38" si="34">D38/C38*100</f>
        <v>100</v>
      </c>
      <c r="I38" s="37"/>
      <c r="J38" s="37"/>
    </row>
    <row r="39" spans="1:10" s="4" customFormat="1" ht="12.75" hidden="1" customHeight="1" x14ac:dyDescent="0.2">
      <c r="A39" s="8" t="s">
        <v>26</v>
      </c>
      <c r="B39" s="25"/>
      <c r="C39" s="25"/>
      <c r="D39" s="25"/>
      <c r="E39" s="24"/>
      <c r="F39" s="1"/>
      <c r="G39" s="1"/>
      <c r="H39" s="1"/>
      <c r="I39" s="38"/>
      <c r="J39" s="38"/>
    </row>
    <row r="40" spans="1:10" s="4" customFormat="1" ht="12.75" hidden="1" customHeight="1" x14ac:dyDescent="0.2">
      <c r="A40" s="8" t="s">
        <v>25</v>
      </c>
      <c r="B40" s="25"/>
      <c r="C40" s="25"/>
      <c r="D40" s="25"/>
      <c r="E40" s="24"/>
      <c r="F40" s="1"/>
      <c r="G40" s="1"/>
      <c r="H40" s="1"/>
      <c r="I40" s="38"/>
      <c r="J40" s="38"/>
    </row>
    <row r="41" spans="1:10" s="15" customFormat="1" ht="28.5" customHeight="1" x14ac:dyDescent="0.2">
      <c r="A41" s="23" t="s">
        <v>35</v>
      </c>
      <c r="B41" s="22">
        <f t="shared" ref="B41:D41" si="35">B6</f>
        <v>94719255.530000001</v>
      </c>
      <c r="C41" s="22">
        <f>C6</f>
        <v>108622519.63000001</v>
      </c>
      <c r="D41" s="22">
        <f t="shared" si="35"/>
        <v>81521925.359999999</v>
      </c>
      <c r="E41" s="22">
        <f>E6</f>
        <v>78687093.260000005</v>
      </c>
      <c r="F41" s="22">
        <f t="shared" si="14"/>
        <v>103.602664658908</v>
      </c>
      <c r="G41" s="22">
        <f t="shared" si="3"/>
        <v>86.066898334288453</v>
      </c>
      <c r="H41" s="22">
        <f t="shared" si="4"/>
        <v>75.050666876157408</v>
      </c>
      <c r="I41" s="22">
        <f>E41/E50*100</f>
        <v>29.801001470717921</v>
      </c>
      <c r="J41" s="22">
        <f>D41/D50*100</f>
        <v>84.565280321169382</v>
      </c>
    </row>
    <row r="42" spans="1:10" s="15" customFormat="1" x14ac:dyDescent="0.2">
      <c r="A42" s="13" t="s">
        <v>27</v>
      </c>
      <c r="B42" s="14">
        <f>B43+B47+B48+B49</f>
        <v>16926103.600000001</v>
      </c>
      <c r="C42" s="48">
        <f>C43+C47+C49+C48</f>
        <v>37684785.5</v>
      </c>
      <c r="D42" s="48">
        <f>D43+D47+D49+D48</f>
        <v>14879251.4</v>
      </c>
      <c r="E42" s="14">
        <f t="shared" ref="E42" si="36">E43+E47+E48+E49</f>
        <v>185354681.77000001</v>
      </c>
      <c r="F42" s="14">
        <f t="shared" si="14"/>
        <v>8.0274483805394947</v>
      </c>
      <c r="G42" s="14">
        <f t="shared" si="3"/>
        <v>87.907127072056909</v>
      </c>
      <c r="H42" s="14">
        <f t="shared" si="4"/>
        <v>39.483444585348643</v>
      </c>
      <c r="I42" s="38">
        <f>E42/E50*100</f>
        <v>70.198998529282079</v>
      </c>
      <c r="J42" s="38">
        <f>D42/D50*100</f>
        <v>15.434719678830607</v>
      </c>
    </row>
    <row r="43" spans="1:10" s="18" customFormat="1" ht="25.5" customHeight="1" x14ac:dyDescent="0.2">
      <c r="A43" s="17" t="s">
        <v>28</v>
      </c>
      <c r="B43" s="24">
        <f>B44+B45+B46</f>
        <v>16926103.600000001</v>
      </c>
      <c r="C43" s="58">
        <f>C44+C45+C46</f>
        <v>39251911.100000001</v>
      </c>
      <c r="D43" s="58">
        <f>D44+D45+D46</f>
        <v>16446377</v>
      </c>
      <c r="E43" s="24">
        <f t="shared" ref="E43" si="37">E44+E45+E46</f>
        <v>185354681.77000001</v>
      </c>
      <c r="F43" s="1">
        <f t="shared" si="14"/>
        <v>8.8729223578003396</v>
      </c>
      <c r="G43" s="1">
        <f t="shared" si="3"/>
        <v>97.165758810551054</v>
      </c>
      <c r="H43" s="1">
        <f t="shared" si="4"/>
        <v>41.899557344100877</v>
      </c>
      <c r="I43" s="38"/>
      <c r="J43" s="38"/>
    </row>
    <row r="44" spans="1:10" s="4" customFormat="1" x14ac:dyDescent="0.2">
      <c r="A44" s="8" t="s">
        <v>36</v>
      </c>
      <c r="B44" s="24">
        <v>12624383</v>
      </c>
      <c r="C44" s="21">
        <v>13139975</v>
      </c>
      <c r="D44" s="21">
        <v>10220977</v>
      </c>
      <c r="E44" s="24">
        <f>8537965+343727.96</f>
        <v>8881692.9600000009</v>
      </c>
      <c r="F44" s="1">
        <f t="shared" si="14"/>
        <v>115.07915265740056</v>
      </c>
      <c r="G44" s="1">
        <f t="shared" si="3"/>
        <v>80.96219038981944</v>
      </c>
      <c r="H44" s="1">
        <f t="shared" si="4"/>
        <v>77.785361083259289</v>
      </c>
      <c r="I44" s="38"/>
      <c r="J44" s="38"/>
    </row>
    <row r="45" spans="1:10" s="4" customFormat="1" x14ac:dyDescent="0.2">
      <c r="A45" s="8" t="s">
        <v>37</v>
      </c>
      <c r="B45" s="24">
        <v>4301720.5999999996</v>
      </c>
      <c r="C45" s="21">
        <v>5601720.5999999996</v>
      </c>
      <c r="D45" s="21"/>
      <c r="E45" s="24">
        <f>66604432.82+310320+2654877.71+20590758.28</f>
        <v>90160388.810000002</v>
      </c>
      <c r="F45" s="1">
        <f t="shared" si="14"/>
        <v>0</v>
      </c>
      <c r="G45" s="1">
        <f t="shared" si="3"/>
        <v>0</v>
      </c>
      <c r="H45" s="1">
        <f t="shared" si="4"/>
        <v>0</v>
      </c>
      <c r="I45" s="38"/>
      <c r="J45" s="38"/>
    </row>
    <row r="46" spans="1:10" s="4" customFormat="1" x14ac:dyDescent="0.2">
      <c r="A46" s="8" t="s">
        <v>38</v>
      </c>
      <c r="B46" s="24"/>
      <c r="C46" s="21">
        <v>20510215.5</v>
      </c>
      <c r="D46" s="21">
        <v>6225400</v>
      </c>
      <c r="E46" s="24">
        <f>80800000+750000+732600+1750000+1500000+500000+280000</f>
        <v>86312600</v>
      </c>
      <c r="F46" s="1">
        <f t="shared" si="14"/>
        <v>7.2126201736478794</v>
      </c>
      <c r="G46" s="1"/>
      <c r="H46" s="1">
        <f t="shared" si="4"/>
        <v>30.352679619577867</v>
      </c>
      <c r="I46" s="38"/>
      <c r="J46" s="38"/>
    </row>
    <row r="47" spans="1:10" s="4" customFormat="1" ht="22.5" customHeight="1" x14ac:dyDescent="0.2">
      <c r="A47" s="8" t="s">
        <v>45</v>
      </c>
      <c r="B47" s="24"/>
      <c r="C47" s="51">
        <f>1114904+192500</f>
        <v>1307404</v>
      </c>
      <c r="D47" s="21">
        <f>1114904+192500</f>
        <v>1307404</v>
      </c>
      <c r="E47" s="24"/>
      <c r="F47" s="1" t="e">
        <f t="shared" si="14"/>
        <v>#DIV/0!</v>
      </c>
      <c r="G47" s="1"/>
      <c r="H47" s="1">
        <f t="shared" si="4"/>
        <v>100</v>
      </c>
      <c r="I47" s="38"/>
      <c r="J47" s="38"/>
    </row>
    <row r="48" spans="1:10" s="4" customFormat="1" ht="18.75" customHeight="1" x14ac:dyDescent="0.2">
      <c r="A48" s="8" t="s">
        <v>53</v>
      </c>
      <c r="B48" s="25"/>
      <c r="C48" s="52">
        <v>-2874529.6</v>
      </c>
      <c r="D48" s="21">
        <f>-910637.81-1963891.79</f>
        <v>-2874529.6</v>
      </c>
      <c r="E48" s="24"/>
      <c r="F48" s="1"/>
      <c r="G48" s="1"/>
      <c r="H48" s="1"/>
      <c r="I48" s="38"/>
      <c r="J48" s="38"/>
    </row>
    <row r="49" spans="1:13" s="4" customFormat="1" x14ac:dyDescent="0.2">
      <c r="A49" s="8" t="s">
        <v>29</v>
      </c>
      <c r="B49" s="25"/>
      <c r="C49" s="24"/>
      <c r="D49" s="21"/>
      <c r="E49" s="25"/>
      <c r="F49" s="1" t="e">
        <f t="shared" si="14"/>
        <v>#DIV/0!</v>
      </c>
      <c r="G49" s="1"/>
      <c r="H49" s="1" t="e">
        <f t="shared" si="4"/>
        <v>#DIV/0!</v>
      </c>
      <c r="I49" s="38"/>
      <c r="J49" s="38"/>
    </row>
    <row r="50" spans="1:13" s="16" customFormat="1" ht="14.25" customHeight="1" x14ac:dyDescent="0.2">
      <c r="A50" s="29" t="s">
        <v>39</v>
      </c>
      <c r="B50" s="27">
        <f>B41+B42</f>
        <v>111645359.13</v>
      </c>
      <c r="C50" s="27">
        <f>C41+C42</f>
        <v>146307305.13</v>
      </c>
      <c r="D50" s="27">
        <f>D41+D42</f>
        <v>96401176.760000005</v>
      </c>
      <c r="E50" s="27">
        <f t="shared" ref="E50" si="38">E41+E42</f>
        <v>264041775.03000003</v>
      </c>
      <c r="F50" s="27">
        <f>D50/E50*100</f>
        <v>36.509819989297924</v>
      </c>
      <c r="G50" s="27">
        <f t="shared" si="3"/>
        <v>86.345888007534967</v>
      </c>
      <c r="H50" s="27">
        <f t="shared" si="4"/>
        <v>65.88951705066512</v>
      </c>
      <c r="I50" s="40">
        <f>I7+I9+I10+I16+I21+I28+I30+I35+I37</f>
        <v>99.999999999999986</v>
      </c>
      <c r="J50" s="40">
        <f>J7+J9+J10+J16+J21+J28+J30+J35+J37</f>
        <v>100</v>
      </c>
      <c r="K50" s="46"/>
      <c r="M50" s="46"/>
    </row>
    <row r="51" spans="1:13" s="16" customFormat="1" x14ac:dyDescent="0.2">
      <c r="A51" s="53" t="s">
        <v>30</v>
      </c>
      <c r="B51" s="53">
        <v>121117284.68000001</v>
      </c>
      <c r="C51" s="53">
        <v>178028916.27000001</v>
      </c>
      <c r="D51" s="53">
        <v>91537962.930000007</v>
      </c>
      <c r="E51" s="53">
        <v>234858267.97</v>
      </c>
      <c r="F51" s="53">
        <f>D51/E51*100</f>
        <v>38.975831560544741</v>
      </c>
      <c r="G51" s="53">
        <f t="shared" si="3"/>
        <v>75.577951711722605</v>
      </c>
      <c r="H51" s="53">
        <f t="shared" si="4"/>
        <v>51.417469053832157</v>
      </c>
      <c r="I51" s="53"/>
      <c r="J51" s="53"/>
      <c r="K51" s="46"/>
    </row>
    <row r="52" spans="1:13" s="16" customFormat="1" ht="27.75" customHeight="1" x14ac:dyDescent="0.2">
      <c r="A52" s="54" t="s">
        <v>31</v>
      </c>
      <c r="B52" s="55">
        <f>B50-B51</f>
        <v>-9471925.5500000119</v>
      </c>
      <c r="C52" s="55">
        <f>C50-C51</f>
        <v>-31721611.140000015</v>
      </c>
      <c r="D52" s="55">
        <f t="shared" ref="D52:E52" si="39">D50-D51</f>
        <v>4863213.8299999982</v>
      </c>
      <c r="E52" s="55">
        <f t="shared" si="39"/>
        <v>29183507.060000032</v>
      </c>
      <c r="F52" s="56">
        <f t="shared" ref="F52" si="40">D52/E52*100</f>
        <v>16.664254299531034</v>
      </c>
      <c r="G52" s="56">
        <f t="shared" si="3"/>
        <v>-51.343454974685606</v>
      </c>
      <c r="H52" s="56">
        <f t="shared" si="4"/>
        <v>-15.330916858342134</v>
      </c>
      <c r="I52" s="54"/>
      <c r="J52" s="55"/>
    </row>
    <row r="53" spans="1:13" x14ac:dyDescent="0.2">
      <c r="A53" s="11" t="s">
        <v>32</v>
      </c>
      <c r="B53" s="28">
        <f>B7+B9+B10+B16</f>
        <v>87319255.530000001</v>
      </c>
      <c r="C53" s="28">
        <f>C7+C9+C10+C16</f>
        <v>92742018.550000012</v>
      </c>
      <c r="D53" s="28">
        <f>D7+D9+D10+D16</f>
        <v>74487354.329999998</v>
      </c>
      <c r="E53" s="28">
        <f>E7+E9+E10+E16</f>
        <v>61321966.140000001</v>
      </c>
      <c r="F53" s="12">
        <f t="shared" ref="F53:F54" si="41">D53/E53*100</f>
        <v>121.46928583461103</v>
      </c>
      <c r="G53" s="12">
        <f t="shared" si="3"/>
        <v>85.304614518167327</v>
      </c>
      <c r="H53" s="12">
        <f t="shared" si="4"/>
        <v>80.316727514229839</v>
      </c>
      <c r="I53" s="39">
        <f>E53/E50*100</f>
        <v>23.224342486348114</v>
      </c>
      <c r="J53" s="39">
        <f>D53/D50*100</f>
        <v>77.268096545588264</v>
      </c>
    </row>
    <row r="54" spans="1:13" x14ac:dyDescent="0.2">
      <c r="A54" s="11" t="s">
        <v>33</v>
      </c>
      <c r="B54" s="28">
        <f>B21+B30+B35+B37</f>
        <v>7400000</v>
      </c>
      <c r="C54" s="28">
        <f>C21+C28+C30+C35+C37</f>
        <v>15880501.079999998</v>
      </c>
      <c r="D54" s="28">
        <f>D21+D30+D35+D37</f>
        <v>7034571.0300000003</v>
      </c>
      <c r="E54" s="28">
        <f>E21+E30+E35+E37</f>
        <v>17365127.119999997</v>
      </c>
      <c r="F54" s="12">
        <f t="shared" si="41"/>
        <v>40.509758329946514</v>
      </c>
      <c r="G54" s="12">
        <f t="shared" si="3"/>
        <v>95.061770675675689</v>
      </c>
      <c r="H54" s="12">
        <f t="shared" si="4"/>
        <v>44.296908482688771</v>
      </c>
      <c r="I54" s="39">
        <f>E54/E50*100</f>
        <v>6.5766589843698018</v>
      </c>
      <c r="J54" s="39">
        <f>D54/D50*100</f>
        <v>7.2971837755811233</v>
      </c>
    </row>
    <row r="55" spans="1:13" x14ac:dyDescent="0.2">
      <c r="B55" s="6"/>
    </row>
    <row r="56" spans="1:13" x14ac:dyDescent="0.2">
      <c r="B56" s="6"/>
      <c r="D56" s="32"/>
    </row>
    <row r="57" spans="1:13" x14ac:dyDescent="0.2">
      <c r="B57" s="6"/>
      <c r="C57" s="6"/>
      <c r="D57" s="32"/>
      <c r="E57" s="45"/>
    </row>
    <row r="58" spans="1:13" x14ac:dyDescent="0.2">
      <c r="B58" s="6"/>
      <c r="C58" s="6"/>
      <c r="D58" s="32"/>
      <c r="E58" s="45"/>
    </row>
  </sheetData>
  <mergeCells count="9">
    <mergeCell ref="I4:J4"/>
    <mergeCell ref="A1:J2"/>
    <mergeCell ref="A4:A5"/>
    <mergeCell ref="B4:C4"/>
    <mergeCell ref="D4:D5"/>
    <mergeCell ref="E4:E5"/>
    <mergeCell ref="F4:F5"/>
    <mergeCell ref="G4:H4"/>
    <mergeCell ref="G3:J3"/>
  </mergeCells>
  <pageMargins left="0.25" right="0.25" top="0.75" bottom="0.75" header="0.3" footer="0.3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2024-10-14T05:39:07Z</cp:lastPrinted>
  <dcterms:created xsi:type="dcterms:W3CDTF">2015-04-03T08:40:51Z</dcterms:created>
  <dcterms:modified xsi:type="dcterms:W3CDTF">2024-10-29T14:37:03Z</dcterms:modified>
</cp:coreProperties>
</file>