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18975" windowHeight="11265"/>
  </bookViews>
  <sheets>
    <sheet name="Доходы" sheetId="1" r:id="rId1"/>
  </sheets>
  <calcPr calcId="145621"/>
</workbook>
</file>

<file path=xl/calcChain.xml><?xml version="1.0" encoding="utf-8"?>
<calcChain xmlns="http://schemas.openxmlformats.org/spreadsheetml/2006/main">
  <c r="D44" i="1" l="1"/>
  <c r="L11" i="1" l="1"/>
  <c r="D45" i="1"/>
  <c r="D43" i="1"/>
  <c r="D37" i="1"/>
  <c r="E16" i="1" l="1"/>
  <c r="D16" i="1"/>
  <c r="C16" i="1"/>
  <c r="D46" i="1" l="1"/>
  <c r="C46" i="1" l="1"/>
  <c r="E42" i="1" l="1"/>
  <c r="E41" i="1"/>
  <c r="E36" i="1"/>
  <c r="E34" i="1"/>
  <c r="E29" i="1"/>
  <c r="E53" i="1" s="1"/>
  <c r="E27" i="1"/>
  <c r="E21" i="1"/>
  <c r="E18" i="1"/>
  <c r="E52" i="1"/>
  <c r="E10" i="1"/>
  <c r="E7" i="1"/>
  <c r="E6" i="1" l="1"/>
  <c r="E40" i="1" s="1"/>
  <c r="E49" i="1" s="1"/>
  <c r="E51" i="1" s="1"/>
  <c r="I6" i="1" l="1"/>
  <c r="D42" i="1"/>
  <c r="D41" i="1" s="1"/>
  <c r="C42" i="1"/>
  <c r="C41" i="1" s="1"/>
  <c r="D36" i="1" l="1"/>
  <c r="C36" i="1"/>
  <c r="B36" i="1"/>
  <c r="B16" i="1"/>
  <c r="D10" i="1" l="1"/>
  <c r="C34" i="1" l="1"/>
  <c r="B34" i="1"/>
  <c r="H33" i="1"/>
  <c r="H31" i="1"/>
  <c r="G31" i="1"/>
  <c r="F31" i="1"/>
  <c r="D29" i="1"/>
  <c r="C29" i="1"/>
  <c r="B29" i="1"/>
  <c r="D21" i="1"/>
  <c r="C21" i="1"/>
  <c r="B21" i="1"/>
  <c r="B27" i="1"/>
  <c r="C27" i="1"/>
  <c r="I10" i="1"/>
  <c r="H14" i="1"/>
  <c r="G14" i="1"/>
  <c r="F14" i="1"/>
  <c r="H13" i="1"/>
  <c r="G13" i="1"/>
  <c r="F13" i="1"/>
  <c r="H12" i="1"/>
  <c r="G12" i="1"/>
  <c r="F12" i="1"/>
  <c r="H11" i="1"/>
  <c r="G11" i="1"/>
  <c r="F11" i="1"/>
  <c r="C10" i="1"/>
  <c r="B10" i="1"/>
  <c r="B53" i="1" l="1"/>
  <c r="C53" i="1"/>
  <c r="H29" i="1"/>
  <c r="G29" i="1"/>
  <c r="F29" i="1"/>
  <c r="G10" i="1"/>
  <c r="H10" i="1"/>
  <c r="F10" i="1"/>
  <c r="H28" i="1" l="1"/>
  <c r="D27" i="1"/>
  <c r="F27" i="1" s="1"/>
  <c r="F28" i="1"/>
  <c r="G28" i="1"/>
  <c r="G27" i="1"/>
  <c r="F35" i="1"/>
  <c r="D34" i="1"/>
  <c r="H39" i="1"/>
  <c r="G39" i="1"/>
  <c r="F39" i="1"/>
  <c r="H38" i="1"/>
  <c r="G38" i="1"/>
  <c r="F38" i="1"/>
  <c r="H35" i="1"/>
  <c r="G35" i="1"/>
  <c r="C7" i="1"/>
  <c r="C6" i="1" s="1"/>
  <c r="B7" i="1"/>
  <c r="B6" i="1" s="1"/>
  <c r="B42" i="1"/>
  <c r="B41" i="1" s="1"/>
  <c r="G43" i="1"/>
  <c r="H48" i="1"/>
  <c r="F48" i="1"/>
  <c r="H46" i="1"/>
  <c r="F46" i="1"/>
  <c r="H45" i="1"/>
  <c r="F45" i="1"/>
  <c r="H44" i="1"/>
  <c r="F44" i="1"/>
  <c r="H43" i="1"/>
  <c r="F43" i="1"/>
  <c r="H26" i="1"/>
  <c r="G26" i="1"/>
  <c r="F26" i="1"/>
  <c r="H25" i="1"/>
  <c r="G25" i="1"/>
  <c r="F25" i="1"/>
  <c r="J10" i="1"/>
  <c r="H50" i="1"/>
  <c r="G50" i="1"/>
  <c r="F50" i="1"/>
  <c r="F22" i="1"/>
  <c r="H20" i="1"/>
  <c r="G20" i="1"/>
  <c r="F20" i="1"/>
  <c r="G16" i="1"/>
  <c r="D7" i="1"/>
  <c r="F36" i="1"/>
  <c r="H24" i="1"/>
  <c r="G24" i="1"/>
  <c r="F24" i="1"/>
  <c r="H23" i="1"/>
  <c r="G23" i="1"/>
  <c r="F23" i="1"/>
  <c r="H18" i="1"/>
  <c r="G18" i="1"/>
  <c r="F18" i="1"/>
  <c r="H17" i="1"/>
  <c r="G17" i="1"/>
  <c r="F17" i="1"/>
  <c r="H9" i="1"/>
  <c r="G9" i="1"/>
  <c r="F9" i="1"/>
  <c r="H8" i="1"/>
  <c r="G8" i="1"/>
  <c r="F8" i="1"/>
  <c r="H36" i="1"/>
  <c r="F21" i="1"/>
  <c r="G34" i="1" l="1"/>
  <c r="D53" i="1"/>
  <c r="H34" i="1"/>
  <c r="H16" i="1"/>
  <c r="F16" i="1"/>
  <c r="D6" i="1"/>
  <c r="G42" i="1"/>
  <c r="G41" i="1"/>
  <c r="I29" i="1"/>
  <c r="D52" i="1"/>
  <c r="H42" i="1"/>
  <c r="C52" i="1"/>
  <c r="B52" i="1"/>
  <c r="F42" i="1"/>
  <c r="B40" i="1"/>
  <c r="B49" i="1" s="1"/>
  <c r="B51" i="1" s="1"/>
  <c r="C40" i="1"/>
  <c r="C49" i="1" s="1"/>
  <c r="F34" i="1"/>
  <c r="G21" i="1"/>
  <c r="H21" i="1"/>
  <c r="H27" i="1"/>
  <c r="G7" i="1"/>
  <c r="F7" i="1"/>
  <c r="H7" i="1"/>
  <c r="H52" i="1" l="1"/>
  <c r="G52" i="1"/>
  <c r="F41" i="1"/>
  <c r="H41" i="1"/>
  <c r="F52" i="1"/>
  <c r="G6" i="1"/>
  <c r="D40" i="1"/>
  <c r="H6" i="1"/>
  <c r="F6" i="1"/>
  <c r="F53" i="1"/>
  <c r="G53" i="1"/>
  <c r="H53" i="1"/>
  <c r="I36" i="1"/>
  <c r="I7" i="1"/>
  <c r="I27" i="1"/>
  <c r="I9" i="1"/>
  <c r="I40" i="1"/>
  <c r="I21" i="1"/>
  <c r="I16" i="1"/>
  <c r="I34" i="1"/>
  <c r="G49" i="1"/>
  <c r="C51" i="1"/>
  <c r="J29" i="1" l="1"/>
  <c r="J21" i="1"/>
  <c r="F40" i="1"/>
  <c r="J16" i="1"/>
  <c r="J34" i="1"/>
  <c r="D49" i="1"/>
  <c r="H40" i="1"/>
  <c r="J9" i="1"/>
  <c r="J27" i="1"/>
  <c r="G40" i="1"/>
  <c r="J36" i="1"/>
  <c r="J7" i="1"/>
  <c r="J6" i="1" l="1"/>
  <c r="J40" i="1"/>
  <c r="H49" i="1"/>
  <c r="F49" i="1"/>
  <c r="D51" i="1"/>
  <c r="H51" i="1" l="1"/>
  <c r="G51" i="1"/>
  <c r="F51" i="1"/>
</calcChain>
</file>

<file path=xl/sharedStrings.xml><?xml version="1.0" encoding="utf-8"?>
<sst xmlns="http://schemas.openxmlformats.org/spreadsheetml/2006/main" count="64" uniqueCount="63">
  <si>
    <t>(руб.)</t>
  </si>
  <si>
    <t>НАЛОГОВЫЕ/ НЕНАЛОГОВЫЕ ДОХОДЫ</t>
  </si>
  <si>
    <t>Налоги на прибыль, доход</t>
  </si>
  <si>
    <t>1.Налог на доходы физических лиц</t>
  </si>
  <si>
    <t>Акцизы по подакцизным товарам</t>
  </si>
  <si>
    <t>Налоги на совокупный доход</t>
  </si>
  <si>
    <t xml:space="preserve">1.Налог, взимаемый с налогоплательщиков,выбравших в качестве налогообложения доходы </t>
  </si>
  <si>
    <t>2.Налог, взимаемый с налогоплательщиков,выбравших в качестве налогообложения доходы , уменьшенные на величину расходов</t>
  </si>
  <si>
    <t>3.Ед.сельскохозяйственный налог</t>
  </si>
  <si>
    <t>4.Минимальный налог</t>
  </si>
  <si>
    <t>Налоги на имущество</t>
  </si>
  <si>
    <t xml:space="preserve">   - на имущество физических лиц</t>
  </si>
  <si>
    <t>Доходы от использ.имущ.муниц.собcтвенности</t>
  </si>
  <si>
    <t xml:space="preserve">  арендная плата за землю собст.МО</t>
  </si>
  <si>
    <t xml:space="preserve">  арендная плата за имущество</t>
  </si>
  <si>
    <t>Платежи от МУПов</t>
  </si>
  <si>
    <t>Прочие доходы от использ.имущ.</t>
  </si>
  <si>
    <t>Доходы от продажи материальных и нематериальных активов</t>
  </si>
  <si>
    <t>- от реализации имущества собст МО</t>
  </si>
  <si>
    <t>-от реализации зем.участков собстМО</t>
  </si>
  <si>
    <t>Штрафы, санкции, возмещение ущерба</t>
  </si>
  <si>
    <t>Прочие неналоговые доходы</t>
  </si>
  <si>
    <t>Невыясненные поступления</t>
  </si>
  <si>
    <t>Безвозмездные поступления</t>
  </si>
  <si>
    <t xml:space="preserve">Безвозмездные поступления от бюджетов других уровней </t>
  </si>
  <si>
    <t>Доходы от возврата остат. субсид.</t>
  </si>
  <si>
    <t>ИТОГО РАСХОДОВ</t>
  </si>
  <si>
    <t>ДЕФИЦИТ(-),ПРОФИЦИТ(+) БЮДЖЕТА</t>
  </si>
  <si>
    <t>Налоговые доходы</t>
  </si>
  <si>
    <t>Неналоговые доходы</t>
  </si>
  <si>
    <t>Наименование</t>
  </si>
  <si>
    <t>ИТОГО СОБСТВЕННЫХ ДОХОДОВ</t>
  </si>
  <si>
    <t xml:space="preserve">  - дотации</t>
  </si>
  <si>
    <t xml:space="preserve">  - субсидии</t>
  </si>
  <si>
    <t xml:space="preserve">  - межбюджетные трансферты</t>
  </si>
  <si>
    <t>ВСЕГО ДОХОДОВ</t>
  </si>
  <si>
    <t>утверждено</t>
  </si>
  <si>
    <t>уточнено</t>
  </si>
  <si>
    <t xml:space="preserve">  - земельный налог с юридических лиц</t>
  </si>
  <si>
    <t xml:space="preserve">  - земельный налог с физических лиц</t>
  </si>
  <si>
    <t xml:space="preserve"> -арендная плата за земли до разграничения</t>
  </si>
  <si>
    <t xml:space="preserve"> -от реализации земли до разграничения</t>
  </si>
  <si>
    <t>Доходы от оказания платных услуг</t>
  </si>
  <si>
    <t>доходы от компенсации затрат государству</t>
  </si>
  <si>
    <t>Удельный вес в структуре собственных доходов, %</t>
  </si>
  <si>
    <t>5. Налог на профессиональный доход</t>
  </si>
  <si>
    <t>от перераспределения  земельных участков до разграничения</t>
  </si>
  <si>
    <t>Инициативные платежи</t>
  </si>
  <si>
    <t xml:space="preserve">Возврат </t>
  </si>
  <si>
    <r>
      <t xml:space="preserve">Исполнено за </t>
    </r>
    <r>
      <rPr>
        <b/>
        <sz val="10"/>
        <color rgb="FF002060"/>
        <rFont val="Times New Roman"/>
        <family val="1"/>
        <charset val="204"/>
      </rPr>
      <t>янв-окт 2023</t>
    </r>
    <r>
      <rPr>
        <sz val="10"/>
        <color rgb="FF002060"/>
        <rFont val="Times New Roman"/>
        <family val="1"/>
        <charset val="204"/>
      </rPr>
      <t xml:space="preserve"> года</t>
    </r>
  </si>
  <si>
    <t>Исполнение 2024 г. к 2023 г.</t>
  </si>
  <si>
    <t>% выполнения отчетного периода к плану 2024года</t>
  </si>
  <si>
    <t>План на 2024 год</t>
  </si>
  <si>
    <t>-  земельный налог (по обязательствам, возникшим до 1 января 2006 года)</t>
  </si>
  <si>
    <t>Прочие поступлен.от денежных взыск.</t>
  </si>
  <si>
    <t>Утверждено первоначально</t>
  </si>
  <si>
    <t>Уточнено (с изменениями)</t>
  </si>
  <si>
    <t>Прочие безвозмездные поступления (грант 1114904+ проч.192500)</t>
  </si>
  <si>
    <r>
      <t xml:space="preserve">Исполнение  доходной части и дефицита бюджета </t>
    </r>
    <r>
      <rPr>
        <b/>
        <sz val="11"/>
        <color rgb="FF3333FF"/>
        <rFont val="Times New Roman"/>
        <family val="1"/>
        <charset val="204"/>
      </rPr>
      <t>муниципального образования городское поселение город Боровск                             на 01.11.2024 года.</t>
    </r>
  </si>
  <si>
    <r>
      <t xml:space="preserve">Исполнено за </t>
    </r>
    <r>
      <rPr>
        <b/>
        <sz val="10"/>
        <color rgb="FF002060"/>
        <rFont val="Times New Roman"/>
        <family val="1"/>
        <charset val="204"/>
      </rPr>
      <t>янв-окт 2024</t>
    </r>
    <r>
      <rPr>
        <sz val="10"/>
        <color rgb="FF002060"/>
        <rFont val="Times New Roman"/>
        <family val="1"/>
        <charset val="204"/>
      </rPr>
      <t xml:space="preserve"> года                    (</t>
    </r>
    <r>
      <rPr>
        <sz val="10"/>
        <color rgb="FF3333FF"/>
        <rFont val="Times New Roman"/>
        <family val="1"/>
        <charset val="204"/>
      </rPr>
      <t>на 30.10.2024!!</t>
    </r>
    <r>
      <rPr>
        <sz val="10"/>
        <color rgb="FF002060"/>
        <rFont val="Times New Roman"/>
        <family val="1"/>
        <charset val="204"/>
      </rPr>
      <t>)</t>
    </r>
  </si>
  <si>
    <t>Остаток средств на счете на 30.10.24</t>
  </si>
  <si>
    <t>собственные</t>
  </si>
  <si>
    <t>целевые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</si>
</sst>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name val="Arial Cyr"/>
    </font>
    <font>
      <b/>
      <sz val="10"/>
      <color theme="1"/>
      <name val="Times New Roman"/>
      <family val="1"/>
      <charset val="204"/>
    </font>
    <font>
      <sz val="10"/>
      <color rgb="FF003300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3" tint="-0.499984740745262"/>
      <name val="Times New Roman"/>
      <family val="1"/>
      <charset val="204"/>
    </font>
    <font>
      <sz val="8"/>
      <color rgb="FF000000"/>
      <name val="Arial Cy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0"/>
      <color rgb="FF00206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8"/>
      <color rgb="FF000000"/>
      <name val="Arial Cyr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i/>
      <sz val="10"/>
      <color rgb="FF002060"/>
      <name val="Times New Roman"/>
      <family val="1"/>
      <charset val="204"/>
    </font>
    <font>
      <b/>
      <sz val="11"/>
      <color rgb="FF3333FF"/>
      <name val="Times New Roman"/>
      <family val="1"/>
      <charset val="204"/>
    </font>
    <font>
      <sz val="10"/>
      <color rgb="FF3333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rgb="FFDDDD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" fontId="8" fillId="0" borderId="3">
      <alignment horizontal="right" shrinkToFit="1"/>
    </xf>
    <xf numFmtId="4" fontId="8" fillId="0" borderId="4">
      <alignment horizontal="right" shrinkToFit="1"/>
    </xf>
    <xf numFmtId="4" fontId="14" fillId="0" borderId="3">
      <alignment horizontal="right" shrinkToFit="1"/>
    </xf>
    <xf numFmtId="4" fontId="14" fillId="0" borderId="4">
      <alignment horizontal="right" shrinkToFit="1"/>
    </xf>
  </cellStyleXfs>
  <cellXfs count="69">
    <xf numFmtId="0" fontId="0" fillId="0" borderId="0" xfId="0"/>
    <xf numFmtId="2" fontId="2" fillId="2" borderId="1" xfId="1" applyNumberFormat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0" xfId="0" applyFont="1"/>
    <xf numFmtId="0" fontId="3" fillId="2" borderId="0" xfId="0" applyFont="1" applyFill="1"/>
    <xf numFmtId="0" fontId="2" fillId="0" borderId="0" xfId="1" applyFont="1"/>
    <xf numFmtId="4" fontId="3" fillId="0" borderId="0" xfId="0" applyNumberFormat="1" applyFont="1"/>
    <xf numFmtId="0" fontId="2" fillId="0" borderId="0" xfId="1" applyFont="1" applyAlignment="1">
      <alignment horizontal="left"/>
    </xf>
    <xf numFmtId="0" fontId="2" fillId="2" borderId="1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2" borderId="1" xfId="1" applyFont="1" applyFill="1" applyBorder="1" applyAlignment="1">
      <alignment horizontal="left" vertical="center" wrapText="1"/>
    </xf>
    <xf numFmtId="4" fontId="4" fillId="2" borderId="1" xfId="1" applyNumberFormat="1" applyFont="1" applyFill="1" applyBorder="1" applyAlignment="1">
      <alignment vertical="center" wrapText="1"/>
    </xf>
    <xf numFmtId="0" fontId="5" fillId="2" borderId="0" xfId="0" applyFont="1" applyFill="1"/>
    <xf numFmtId="0" fontId="5" fillId="0" borderId="0" xfId="0" applyFont="1"/>
    <xf numFmtId="0" fontId="6" fillId="2" borderId="1" xfId="1" applyFont="1" applyFill="1" applyBorder="1" applyAlignment="1">
      <alignment horizontal="left" vertical="center" wrapText="1"/>
    </xf>
    <xf numFmtId="0" fontId="7" fillId="2" borderId="0" xfId="0" applyFont="1" applyFill="1"/>
    <xf numFmtId="0" fontId="2" fillId="0" borderId="1" xfId="1" applyFont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9" fillId="3" borderId="1" xfId="1" applyNumberFormat="1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11" fillId="0" borderId="0" xfId="1" applyFont="1"/>
    <xf numFmtId="0" fontId="11" fillId="0" borderId="0" xfId="0" applyFont="1"/>
    <xf numFmtId="4" fontId="11" fillId="0" borderId="0" xfId="0" applyNumberFormat="1" applyFont="1"/>
    <xf numFmtId="0" fontId="10" fillId="0" borderId="0" xfId="1" applyFont="1" applyAlignment="1">
      <alignment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2" fillId="2" borderId="1" xfId="1" applyNumberFormat="1" applyFont="1" applyFill="1" applyBorder="1" applyAlignment="1">
      <alignment vertical="center" wrapText="1"/>
    </xf>
    <xf numFmtId="4" fontId="12" fillId="2" borderId="1" xfId="1" applyNumberFormat="1" applyFont="1" applyFill="1" applyBorder="1" applyAlignment="1">
      <alignment vertical="center" wrapText="1"/>
    </xf>
    <xf numFmtId="4" fontId="13" fillId="2" borderId="1" xfId="1" applyNumberFormat="1" applyFont="1" applyFill="1" applyBorder="1" applyAlignment="1">
      <alignment vertical="center" wrapText="1"/>
    </xf>
    <xf numFmtId="4" fontId="14" fillId="0" borderId="3" xfId="5" applyAlignment="1" applyProtection="1">
      <alignment horizontal="right" vertical="center" shrinkToFit="1"/>
    </xf>
    <xf numFmtId="4" fontId="5" fillId="2" borderId="1" xfId="1" applyNumberFormat="1" applyFont="1" applyFill="1" applyBorder="1" applyAlignment="1">
      <alignment vertical="center" wrapText="1"/>
    </xf>
    <xf numFmtId="4" fontId="17" fillId="2" borderId="1" xfId="1" applyNumberFormat="1" applyFont="1" applyFill="1" applyBorder="1" applyAlignment="1">
      <alignment vertical="center" wrapText="1"/>
    </xf>
    <xf numFmtId="4" fontId="18" fillId="2" borderId="1" xfId="1" applyNumberFormat="1" applyFont="1" applyFill="1" applyBorder="1" applyAlignment="1">
      <alignment vertical="center" wrapText="1"/>
    </xf>
    <xf numFmtId="0" fontId="9" fillId="2" borderId="0" xfId="0" applyFont="1" applyFill="1"/>
    <xf numFmtId="4" fontId="20" fillId="2" borderId="1" xfId="1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3" fontId="12" fillId="3" borderId="1" xfId="1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19" fillId="2" borderId="1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4" fontId="5" fillId="2" borderId="0" xfId="0" applyNumberFormat="1" applyFont="1" applyFill="1"/>
    <xf numFmtId="4" fontId="2" fillId="2" borderId="1" xfId="1" applyNumberFormat="1" applyFont="1" applyFill="1" applyBorder="1" applyAlignment="1">
      <alignment horizontal="right" vertical="center" wrapText="1"/>
    </xf>
    <xf numFmtId="4" fontId="11" fillId="2" borderId="1" xfId="1" applyNumberFormat="1" applyFont="1" applyFill="1" applyBorder="1" applyAlignment="1">
      <alignment horizontal="right" vertical="center" wrapText="1"/>
    </xf>
    <xf numFmtId="4" fontId="21" fillId="0" borderId="3" xfId="5" applyFont="1" applyAlignment="1" applyProtection="1">
      <alignment horizontal="right" vertical="center" shrinkToFit="1"/>
    </xf>
    <xf numFmtId="49" fontId="22" fillId="2" borderId="1" xfId="1" applyNumberFormat="1" applyFont="1" applyFill="1" applyBorder="1" applyAlignment="1">
      <alignment horizontal="left" vertical="center" wrapText="1"/>
    </xf>
    <xf numFmtId="4" fontId="23" fillId="2" borderId="1" xfId="1" applyNumberFormat="1" applyFont="1" applyFill="1" applyBorder="1" applyAlignment="1">
      <alignment vertical="center" wrapText="1"/>
    </xf>
    <xf numFmtId="4" fontId="24" fillId="0" borderId="3" xfId="5" applyFont="1" applyAlignment="1" applyProtection="1">
      <alignment horizontal="right" vertical="center" shrinkToFit="1"/>
    </xf>
    <xf numFmtId="4" fontId="3" fillId="2" borderId="0" xfId="0" applyNumberFormat="1" applyFont="1" applyFill="1"/>
    <xf numFmtId="4" fontId="4" fillId="4" borderId="1" xfId="1" applyNumberFormat="1" applyFont="1" applyFill="1" applyBorder="1" applyAlignment="1">
      <alignment horizontal="right" vertical="center" wrapText="1"/>
    </xf>
    <xf numFmtId="0" fontId="4" fillId="5" borderId="1" xfId="1" applyFont="1" applyFill="1" applyBorder="1" applyAlignment="1">
      <alignment horizontal="left" vertical="center" wrapText="1"/>
    </xf>
    <xf numFmtId="4" fontId="4" fillId="5" borderId="1" xfId="1" applyNumberFormat="1" applyFont="1" applyFill="1" applyBorder="1" applyAlignment="1">
      <alignment horizontal="right" vertical="center" wrapText="1"/>
    </xf>
    <xf numFmtId="3" fontId="25" fillId="5" borderId="1" xfId="1" applyNumberFormat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left" vertical="center" wrapText="1"/>
    </xf>
    <xf numFmtId="4" fontId="4" fillId="6" borderId="1" xfId="1" applyNumberFormat="1" applyFont="1" applyFill="1" applyBorder="1" applyAlignment="1">
      <alignment horizontal="right" vertical="center" wrapText="1"/>
    </xf>
    <xf numFmtId="2" fontId="2" fillId="6" borderId="1" xfId="1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5" fillId="0" borderId="0" xfId="1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0" fillId="0" borderId="0" xfId="0" applyAlignment="1"/>
  </cellXfs>
  <cellStyles count="7">
    <cellStyle name="xl48" xfId="6"/>
    <cellStyle name="xl50" xfId="4"/>
    <cellStyle name="xl51" xfId="5"/>
    <cellStyle name="xl52" xfId="3"/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colors>
    <mruColors>
      <color rgb="FF3333FF"/>
      <color rgb="FFFFFFCC"/>
      <color rgb="FFB7FFFF"/>
      <color rgb="FFEEFFDD"/>
      <color rgb="FFEBFFFF"/>
      <color rgb="FFCCFFFF"/>
      <color rgb="FFFFE7FF"/>
      <color rgb="FFFFDDFF"/>
      <color rgb="FFE6FFCD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topLeftCell="A19" workbookViewId="0">
      <selection sqref="A1:J58"/>
    </sheetView>
  </sheetViews>
  <sheetFormatPr defaultRowHeight="12.75" x14ac:dyDescent="0.2"/>
  <cols>
    <col min="1" max="1" width="31.28515625" style="9" customWidth="1"/>
    <col min="2" max="2" width="13.42578125" style="3" customWidth="1"/>
    <col min="3" max="3" width="13.42578125" style="3" bestFit="1" customWidth="1"/>
    <col min="4" max="4" width="14.140625" style="22" customWidth="1"/>
    <col min="5" max="5" width="13.7109375" style="25" customWidth="1"/>
    <col min="6" max="6" width="9.5703125" style="3" customWidth="1"/>
    <col min="7" max="7" width="10.5703125" style="3" customWidth="1"/>
    <col min="8" max="8" width="9.42578125" style="3" customWidth="1"/>
    <col min="9" max="9" width="7" style="41" customWidth="1"/>
    <col min="10" max="10" width="7.28515625" style="41" customWidth="1"/>
    <col min="11" max="11" width="9.140625" style="3"/>
    <col min="12" max="12" width="22" style="3" customWidth="1"/>
    <col min="13" max="16384" width="9.140625" style="3"/>
  </cols>
  <sheetData>
    <row r="1" spans="1:12" x14ac:dyDescent="0.2">
      <c r="A1" s="59" t="s">
        <v>58</v>
      </c>
      <c r="B1" s="59"/>
      <c r="C1" s="59"/>
      <c r="D1" s="59"/>
      <c r="E1" s="59"/>
      <c r="F1" s="59"/>
      <c r="G1" s="59"/>
      <c r="H1" s="59"/>
      <c r="I1" s="60"/>
      <c r="J1" s="60"/>
    </row>
    <row r="2" spans="1:12" ht="16.5" customHeight="1" x14ac:dyDescent="0.2">
      <c r="A2" s="59"/>
      <c r="B2" s="59"/>
      <c r="C2" s="59"/>
      <c r="D2" s="59"/>
      <c r="E2" s="59"/>
      <c r="F2" s="59"/>
      <c r="G2" s="59"/>
      <c r="H2" s="59"/>
      <c r="I2" s="60"/>
      <c r="J2" s="60"/>
    </row>
    <row r="3" spans="1:12" ht="12.75" customHeight="1" x14ac:dyDescent="0.2">
      <c r="A3" s="7"/>
      <c r="B3" s="5"/>
      <c r="C3" s="5"/>
      <c r="D3" s="21"/>
      <c r="E3" s="24"/>
      <c r="F3" s="5"/>
      <c r="G3" s="64" t="s">
        <v>0</v>
      </c>
      <c r="H3" s="65"/>
      <c r="I3" s="66"/>
      <c r="J3" s="66"/>
    </row>
    <row r="4" spans="1:12" ht="61.5" customHeight="1" x14ac:dyDescent="0.2">
      <c r="A4" s="61" t="s">
        <v>30</v>
      </c>
      <c r="B4" s="62" t="s">
        <v>52</v>
      </c>
      <c r="C4" s="62"/>
      <c r="D4" s="63" t="s">
        <v>59</v>
      </c>
      <c r="E4" s="63" t="s">
        <v>49</v>
      </c>
      <c r="F4" s="62" t="s">
        <v>50</v>
      </c>
      <c r="G4" s="62" t="s">
        <v>51</v>
      </c>
      <c r="H4" s="62"/>
      <c r="I4" s="57" t="s">
        <v>44</v>
      </c>
      <c r="J4" s="58"/>
    </row>
    <row r="5" spans="1:12" ht="33" customHeight="1" x14ac:dyDescent="0.2">
      <c r="A5" s="61"/>
      <c r="B5" s="16" t="s">
        <v>55</v>
      </c>
      <c r="C5" s="16" t="s">
        <v>56</v>
      </c>
      <c r="D5" s="63"/>
      <c r="E5" s="63"/>
      <c r="F5" s="62"/>
      <c r="G5" s="2" t="s">
        <v>36</v>
      </c>
      <c r="H5" s="2" t="s">
        <v>37</v>
      </c>
      <c r="I5" s="36">
        <v>2023</v>
      </c>
      <c r="J5" s="36">
        <v>2024</v>
      </c>
    </row>
    <row r="6" spans="1:12" s="13" customFormat="1" ht="25.5" x14ac:dyDescent="0.2">
      <c r="A6" s="20" t="s">
        <v>1</v>
      </c>
      <c r="B6" s="19">
        <f>B7+B9+B10+B16+B21+B25+B26+B27+B29+B34+B36</f>
        <v>94719255.530000001</v>
      </c>
      <c r="C6" s="19">
        <f t="shared" ref="C6:D6" si="0">C7+C9+C10+C16+C21+C25+C26+C27+C29+C34+C36</f>
        <v>108622519.63000001</v>
      </c>
      <c r="D6" s="19">
        <f t="shared" si="0"/>
        <v>100612110.48</v>
      </c>
      <c r="E6" s="19">
        <f t="shared" ref="E6" si="1">E7+E9+E10+E16+E21+E25+E26+E27+E29+E34+E36</f>
        <v>97160667.879999995</v>
      </c>
      <c r="F6" s="19">
        <f>D6/E6*100</f>
        <v>103.55230431748654</v>
      </c>
      <c r="G6" s="19">
        <f>D6/B6*100</f>
        <v>106.22139069508796</v>
      </c>
      <c r="H6" s="19">
        <f>D6/C6*100</f>
        <v>92.625461849636892</v>
      </c>
      <c r="I6" s="37">
        <f>E6/E49*100</f>
        <v>28.324606330137524</v>
      </c>
      <c r="J6" s="37">
        <f>D6/D49*100</f>
        <v>82.873193311151525</v>
      </c>
    </row>
    <row r="7" spans="1:12" s="12" customFormat="1" x14ac:dyDescent="0.2">
      <c r="A7" s="10" t="s">
        <v>2</v>
      </c>
      <c r="B7" s="28">
        <f>B8</f>
        <v>36300000</v>
      </c>
      <c r="C7" s="28">
        <f>C8</f>
        <v>36329521.520000003</v>
      </c>
      <c r="D7" s="28">
        <f>D8</f>
        <v>34006779.030000001</v>
      </c>
      <c r="E7" s="28">
        <f>E8</f>
        <v>28454475.109999999</v>
      </c>
      <c r="F7" s="17">
        <f>D7/E7*100</f>
        <v>119.51293741506659</v>
      </c>
      <c r="G7" s="17">
        <f>D7/B7*100</f>
        <v>93.682586859504141</v>
      </c>
      <c r="H7" s="17">
        <f>D7/C7*100</f>
        <v>93.606460000522461</v>
      </c>
      <c r="I7" s="28">
        <f>E7/E40*100</f>
        <v>29.286001970615523</v>
      </c>
      <c r="J7" s="28">
        <f>D7/D40*100</f>
        <v>33.799886383220219</v>
      </c>
    </row>
    <row r="8" spans="1:12" s="4" customFormat="1" ht="13.5" customHeight="1" x14ac:dyDescent="0.2">
      <c r="A8" s="8" t="s">
        <v>3</v>
      </c>
      <c r="B8" s="30">
        <v>36300000</v>
      </c>
      <c r="C8" s="30">
        <v>36329521.520000003</v>
      </c>
      <c r="D8" s="27">
        <v>34006779.030000001</v>
      </c>
      <c r="E8" s="27">
        <v>28454475.109999999</v>
      </c>
      <c r="F8" s="1">
        <f>D8/E8*100</f>
        <v>119.51293741506659</v>
      </c>
      <c r="G8" s="1">
        <f>D8/B8*100</f>
        <v>93.682586859504141</v>
      </c>
      <c r="H8" s="1">
        <f>D8/C8*100</f>
        <v>93.606460000522461</v>
      </c>
      <c r="I8" s="38"/>
      <c r="J8" s="38"/>
    </row>
    <row r="9" spans="1:12" s="12" customFormat="1" x14ac:dyDescent="0.2">
      <c r="A9" s="10" t="s">
        <v>4</v>
      </c>
      <c r="B9" s="45">
        <v>2561655.5299999998</v>
      </c>
      <c r="C9" s="45">
        <v>2561655.5299999998</v>
      </c>
      <c r="D9" s="11">
        <v>2063741.69</v>
      </c>
      <c r="E9" s="11">
        <v>2298800.2000000002</v>
      </c>
      <c r="F9" s="17">
        <f t="shared" ref="F9:F14" si="2">D9/E9*100</f>
        <v>89.774730748674898</v>
      </c>
      <c r="G9" s="17">
        <f t="shared" ref="G9:G14" si="3">D9/B9*100</f>
        <v>80.562810488418805</v>
      </c>
      <c r="H9" s="17">
        <f t="shared" ref="H9:H14" si="4">D9/C9*100</f>
        <v>80.562810488418805</v>
      </c>
      <c r="I9" s="28">
        <f>E9/E40*100</f>
        <v>2.3659781783706695</v>
      </c>
      <c r="J9" s="28">
        <f>D9/D40*100</f>
        <v>2.0511861645226466</v>
      </c>
      <c r="K9" s="42"/>
    </row>
    <row r="10" spans="1:12" s="12" customFormat="1" ht="13.5" x14ac:dyDescent="0.2">
      <c r="A10" s="10" t="s">
        <v>5</v>
      </c>
      <c r="B10" s="11">
        <f>SUM(B11:B15)</f>
        <v>28107600</v>
      </c>
      <c r="C10" s="11">
        <f>SUM(C11:C15)</f>
        <v>33500841.5</v>
      </c>
      <c r="D10" s="11">
        <f t="shared" ref="D10:E10" si="5">SUM(D11:D15)</f>
        <v>36406584.420000002</v>
      </c>
      <c r="E10" s="11">
        <f t="shared" si="5"/>
        <v>30561273.509999998</v>
      </c>
      <c r="F10" s="11">
        <f t="shared" si="2"/>
        <v>119.1265292268902</v>
      </c>
      <c r="G10" s="11">
        <f t="shared" si="3"/>
        <v>129.52576676770695</v>
      </c>
      <c r="H10" s="11">
        <f t="shared" si="4"/>
        <v>108.67364158598822</v>
      </c>
      <c r="I10" s="33">
        <f>E10/E42*100</f>
        <v>12.43010369803506</v>
      </c>
      <c r="J10" s="33">
        <f>D10/D42*100</f>
        <v>162.82082445488061</v>
      </c>
    </row>
    <row r="11" spans="1:12" s="4" customFormat="1" ht="38.25" x14ac:dyDescent="0.2">
      <c r="A11" s="8" t="s">
        <v>6</v>
      </c>
      <c r="B11" s="30">
        <v>14605398</v>
      </c>
      <c r="C11" s="27">
        <v>20005398</v>
      </c>
      <c r="D11" s="27">
        <v>23055475.579999998</v>
      </c>
      <c r="E11" s="27">
        <v>17229700.27</v>
      </c>
      <c r="F11" s="1">
        <f t="shared" si="2"/>
        <v>133.81240078879213</v>
      </c>
      <c r="G11" s="1">
        <f t="shared" si="3"/>
        <v>157.85585288398164</v>
      </c>
      <c r="H11" s="1">
        <f t="shared" si="4"/>
        <v>115.24627293093592</v>
      </c>
      <c r="I11" s="39"/>
      <c r="J11" s="39"/>
      <c r="L11" s="49">
        <f>D11+D12</f>
        <v>36384342.920000002</v>
      </c>
    </row>
    <row r="12" spans="1:12" s="4" customFormat="1" ht="51" x14ac:dyDescent="0.2">
      <c r="A12" s="8" t="s">
        <v>7</v>
      </c>
      <c r="B12" s="30">
        <v>13473202</v>
      </c>
      <c r="C12" s="27">
        <v>13473202</v>
      </c>
      <c r="D12" s="27">
        <v>13328867.34</v>
      </c>
      <c r="E12" s="27">
        <v>13308419.74</v>
      </c>
      <c r="F12" s="1">
        <f t="shared" si="2"/>
        <v>100.15364408697256</v>
      </c>
      <c r="G12" s="1">
        <f t="shared" si="3"/>
        <v>98.92872785548677</v>
      </c>
      <c r="H12" s="1">
        <f t="shared" si="4"/>
        <v>98.92872785548677</v>
      </c>
      <c r="I12" s="39"/>
      <c r="J12" s="39"/>
    </row>
    <row r="13" spans="1:12" s="4" customFormat="1" x14ac:dyDescent="0.2">
      <c r="A13" s="8" t="s">
        <v>8</v>
      </c>
      <c r="B13" s="27">
        <v>29000</v>
      </c>
      <c r="C13" s="27">
        <v>22241.5</v>
      </c>
      <c r="D13" s="27">
        <v>22241.5</v>
      </c>
      <c r="E13" s="27">
        <v>23153.5</v>
      </c>
      <c r="F13" s="1">
        <f t="shared" si="2"/>
        <v>96.061070680458684</v>
      </c>
      <c r="G13" s="1">
        <f t="shared" si="3"/>
        <v>76.694827586206898</v>
      </c>
      <c r="H13" s="1">
        <f t="shared" si="4"/>
        <v>100</v>
      </c>
      <c r="I13" s="39"/>
      <c r="J13" s="39"/>
    </row>
    <row r="14" spans="1:12" s="4" customFormat="1" x14ac:dyDescent="0.2">
      <c r="A14" s="8" t="s">
        <v>9</v>
      </c>
      <c r="B14" s="27"/>
      <c r="C14" s="27"/>
      <c r="D14" s="27"/>
      <c r="E14" s="27"/>
      <c r="F14" s="1" t="e">
        <f t="shared" si="2"/>
        <v>#DIV/0!</v>
      </c>
      <c r="G14" s="1" t="e">
        <f t="shared" si="3"/>
        <v>#DIV/0!</v>
      </c>
      <c r="H14" s="1" t="e">
        <f t="shared" si="4"/>
        <v>#DIV/0!</v>
      </c>
      <c r="I14" s="39"/>
      <c r="J14" s="39"/>
    </row>
    <row r="15" spans="1:12" s="4" customFormat="1" ht="25.5" hidden="1" customHeight="1" x14ac:dyDescent="0.2">
      <c r="A15" s="8" t="s">
        <v>45</v>
      </c>
      <c r="B15" s="27"/>
      <c r="C15" s="30"/>
      <c r="D15" s="31"/>
      <c r="E15" s="31"/>
      <c r="F15" s="1"/>
      <c r="G15" s="1"/>
      <c r="H15" s="1"/>
      <c r="I15" s="39"/>
      <c r="J15" s="39"/>
    </row>
    <row r="16" spans="1:12" s="12" customFormat="1" x14ac:dyDescent="0.2">
      <c r="A16" s="10" t="s">
        <v>10</v>
      </c>
      <c r="B16" s="11">
        <f>B17+B18+B20</f>
        <v>20350000</v>
      </c>
      <c r="C16" s="11">
        <f>C17+C18+C20+C19</f>
        <v>20350000</v>
      </c>
      <c r="D16" s="11">
        <f t="shared" ref="D16:E16" si="6">D17+D18+D20+D19</f>
        <v>16610832.83</v>
      </c>
      <c r="E16" s="11">
        <f t="shared" si="6"/>
        <v>18264800.739999998</v>
      </c>
      <c r="F16" s="17">
        <f t="shared" ref="F16" si="7">D16/E16*100</f>
        <v>90.944506137546838</v>
      </c>
      <c r="G16" s="17">
        <f t="shared" ref="G16" si="8">D16/B16*100</f>
        <v>81.625714152334155</v>
      </c>
      <c r="H16" s="17">
        <f t="shared" ref="H16" si="9">D16/C16*100</f>
        <v>81.625714152334155</v>
      </c>
      <c r="I16" s="28">
        <f>E16/E40*100</f>
        <v>18.798554125377425</v>
      </c>
      <c r="J16" s="28">
        <f>D16/D40*100</f>
        <v>16.509774768418119</v>
      </c>
    </row>
    <row r="17" spans="1:10" s="4" customFormat="1" x14ac:dyDescent="0.2">
      <c r="A17" s="8" t="s">
        <v>11</v>
      </c>
      <c r="B17" s="30">
        <v>6500000</v>
      </c>
      <c r="C17" s="30">
        <v>6500000</v>
      </c>
      <c r="D17" s="30">
        <v>6583408.3300000001</v>
      </c>
      <c r="E17" s="30">
        <v>5252173.71</v>
      </c>
      <c r="F17" s="1">
        <f t="shared" ref="F17:F18" si="10">D17/E17*100</f>
        <v>125.34635549973079</v>
      </c>
      <c r="G17" s="1">
        <f t="shared" ref="G17:G18" si="11">D17/B17*100</f>
        <v>101.28320507692308</v>
      </c>
      <c r="H17" s="1">
        <f t="shared" ref="H17:H18" si="12">D17/C17*100</f>
        <v>101.28320507692308</v>
      </c>
      <c r="I17" s="38"/>
      <c r="J17" s="38"/>
    </row>
    <row r="18" spans="1:10" s="4" customFormat="1" ht="25.5" x14ac:dyDescent="0.2">
      <c r="A18" s="8" t="s">
        <v>38</v>
      </c>
      <c r="B18" s="27">
        <v>9600000</v>
      </c>
      <c r="C18" s="30">
        <v>9600000</v>
      </c>
      <c r="D18" s="30">
        <v>6408552.8300000001</v>
      </c>
      <c r="E18" s="30">
        <f>9920619.89+1513.53</f>
        <v>9922133.4199999999</v>
      </c>
      <c r="F18" s="1">
        <f t="shared" si="10"/>
        <v>64.588456521682218</v>
      </c>
      <c r="G18" s="1">
        <f t="shared" si="11"/>
        <v>66.755758645833325</v>
      </c>
      <c r="H18" s="1">
        <f t="shared" si="12"/>
        <v>66.755758645833325</v>
      </c>
      <c r="I18" s="38"/>
      <c r="J18" s="38"/>
    </row>
    <row r="19" spans="1:10" s="4" customFormat="1" ht="24" x14ac:dyDescent="0.2">
      <c r="A19" s="46" t="s">
        <v>53</v>
      </c>
      <c r="B19" s="30"/>
      <c r="C19" s="30"/>
      <c r="D19" s="30">
        <v>-98</v>
      </c>
      <c r="E19" s="30"/>
      <c r="F19" s="1"/>
      <c r="G19" s="1"/>
      <c r="H19" s="1"/>
      <c r="I19" s="38"/>
      <c r="J19" s="38"/>
    </row>
    <row r="20" spans="1:10" s="4" customFormat="1" ht="25.5" x14ac:dyDescent="0.2">
      <c r="A20" s="8" t="s">
        <v>39</v>
      </c>
      <c r="B20" s="30">
        <v>4250000</v>
      </c>
      <c r="C20" s="30">
        <v>4250000</v>
      </c>
      <c r="D20" s="30">
        <v>3618969.67</v>
      </c>
      <c r="E20" s="30">
        <v>3090493.61</v>
      </c>
      <c r="F20" s="1">
        <f t="shared" ref="F20" si="13">D20/E20*100</f>
        <v>117.10005347657069</v>
      </c>
      <c r="G20" s="1">
        <f t="shared" ref="G20" si="14">D20/B20*100</f>
        <v>85.152227529411761</v>
      </c>
      <c r="H20" s="1">
        <f t="shared" ref="H20" si="15">D20/C20*100</f>
        <v>85.152227529411761</v>
      </c>
      <c r="I20" s="38"/>
      <c r="J20" s="38"/>
    </row>
    <row r="21" spans="1:10" s="12" customFormat="1" ht="22.5" customHeight="1" x14ac:dyDescent="0.2">
      <c r="A21" s="10" t="s">
        <v>12</v>
      </c>
      <c r="B21" s="11">
        <f>SUM(B22:B24)</f>
        <v>2300000</v>
      </c>
      <c r="C21" s="11">
        <f t="shared" ref="C21:D21" si="16">SUM(C22:C24)</f>
        <v>2750000</v>
      </c>
      <c r="D21" s="11">
        <f t="shared" si="16"/>
        <v>3229125.3</v>
      </c>
      <c r="E21" s="11">
        <f t="shared" ref="E21" si="17">SUM(E22:E24)</f>
        <v>2303189.2000000002</v>
      </c>
      <c r="F21" s="17">
        <f t="shared" ref="F21" si="18">D21/E21*100</f>
        <v>140.2023463812699</v>
      </c>
      <c r="G21" s="17">
        <f t="shared" ref="G21" si="19">D21/B21*100</f>
        <v>140.39675217391303</v>
      </c>
      <c r="H21" s="17">
        <f t="shared" ref="H21" si="20">D21/C21*100</f>
        <v>117.42273818181816</v>
      </c>
      <c r="I21" s="28">
        <f>E21/E40*100</f>
        <v>2.3704954383852064</v>
      </c>
      <c r="J21" s="28">
        <f>D21/D40*100</f>
        <v>3.2094797381691893</v>
      </c>
    </row>
    <row r="22" spans="1:10" s="4" customFormat="1" x14ac:dyDescent="0.2">
      <c r="A22" s="8" t="s">
        <v>13</v>
      </c>
      <c r="B22" s="27">
        <v>300000</v>
      </c>
      <c r="C22" s="27">
        <v>300000</v>
      </c>
      <c r="D22" s="27">
        <v>251900</v>
      </c>
      <c r="E22" s="27">
        <v>366752.75</v>
      </c>
      <c r="F22" s="1">
        <f t="shared" ref="F22:F48" si="21">D22/E22*100</f>
        <v>68.68387489937021</v>
      </c>
      <c r="G22" s="1"/>
      <c r="H22" s="1"/>
      <c r="I22" s="38"/>
      <c r="J22" s="38"/>
    </row>
    <row r="23" spans="1:10" s="4" customFormat="1" ht="17.25" customHeight="1" x14ac:dyDescent="0.2">
      <c r="A23" s="8" t="s">
        <v>14</v>
      </c>
      <c r="B23" s="27">
        <v>1100000</v>
      </c>
      <c r="C23" s="27">
        <v>1100000</v>
      </c>
      <c r="D23" s="27">
        <v>719593.52</v>
      </c>
      <c r="E23" s="27">
        <v>923763.47</v>
      </c>
      <c r="F23" s="1">
        <f t="shared" si="21"/>
        <v>77.898027294800912</v>
      </c>
      <c r="G23" s="1">
        <f t="shared" ref="G23:G43" si="22">D23/B23*100</f>
        <v>65.417592727272734</v>
      </c>
      <c r="H23" s="1">
        <f t="shared" ref="H23:H48" si="23">D23/C23*100</f>
        <v>65.417592727272734</v>
      </c>
      <c r="I23" s="38"/>
      <c r="J23" s="38"/>
    </row>
    <row r="24" spans="1:10" s="4" customFormat="1" ht="25.5" x14ac:dyDescent="0.2">
      <c r="A24" s="8" t="s">
        <v>40</v>
      </c>
      <c r="B24" s="27">
        <v>900000</v>
      </c>
      <c r="C24" s="27">
        <v>1350000</v>
      </c>
      <c r="D24" s="27">
        <v>2257631.7799999998</v>
      </c>
      <c r="E24" s="27">
        <v>1012672.98</v>
      </c>
      <c r="F24" s="1">
        <f t="shared" si="21"/>
        <v>222.93789057154464</v>
      </c>
      <c r="G24" s="1">
        <f t="shared" si="22"/>
        <v>250.84797555555554</v>
      </c>
      <c r="H24" s="1">
        <f t="shared" si="23"/>
        <v>167.23198370370369</v>
      </c>
      <c r="I24" s="38"/>
      <c r="J24" s="38"/>
    </row>
    <row r="25" spans="1:10" s="34" customFormat="1" ht="12.75" hidden="1" customHeight="1" x14ac:dyDescent="0.2">
      <c r="A25" s="10" t="s">
        <v>15</v>
      </c>
      <c r="B25" s="27"/>
      <c r="C25" s="27"/>
      <c r="D25" s="35"/>
      <c r="E25" s="35"/>
      <c r="F25" s="35" t="e">
        <f t="shared" si="21"/>
        <v>#DIV/0!</v>
      </c>
      <c r="G25" s="35" t="e">
        <f t="shared" si="22"/>
        <v>#DIV/0!</v>
      </c>
      <c r="H25" s="35" t="e">
        <f t="shared" si="23"/>
        <v>#DIV/0!</v>
      </c>
      <c r="I25" s="35"/>
      <c r="J25" s="35"/>
    </row>
    <row r="26" spans="1:10" s="34" customFormat="1" ht="12.75" hidden="1" customHeight="1" x14ac:dyDescent="0.2">
      <c r="A26" s="10" t="s">
        <v>16</v>
      </c>
      <c r="B26" s="35"/>
      <c r="C26" s="35"/>
      <c r="D26" s="35">
        <v>0</v>
      </c>
      <c r="E26" s="35">
        <v>0</v>
      </c>
      <c r="F26" s="35" t="e">
        <f t="shared" si="21"/>
        <v>#DIV/0!</v>
      </c>
      <c r="G26" s="35" t="e">
        <f t="shared" si="22"/>
        <v>#DIV/0!</v>
      </c>
      <c r="H26" s="35" t="e">
        <f t="shared" si="23"/>
        <v>#DIV/0!</v>
      </c>
      <c r="I26" s="35"/>
      <c r="J26" s="35"/>
    </row>
    <row r="27" spans="1:10" s="12" customFormat="1" ht="12.75" hidden="1" customHeight="1" x14ac:dyDescent="0.2">
      <c r="A27" s="10" t="s">
        <v>42</v>
      </c>
      <c r="B27" s="11">
        <f>B28</f>
        <v>0</v>
      </c>
      <c r="C27" s="11">
        <f>C28</f>
        <v>0</v>
      </c>
      <c r="D27" s="11">
        <f>D28</f>
        <v>0</v>
      </c>
      <c r="E27" s="11">
        <f>E28</f>
        <v>0</v>
      </c>
      <c r="F27" s="1" t="e">
        <f t="shared" si="21"/>
        <v>#DIV/0!</v>
      </c>
      <c r="G27" s="1" t="e">
        <f t="shared" si="22"/>
        <v>#DIV/0!</v>
      </c>
      <c r="H27" s="1" t="e">
        <f t="shared" si="23"/>
        <v>#DIV/0!</v>
      </c>
      <c r="I27" s="28">
        <f>E27/E40*100</f>
        <v>0</v>
      </c>
      <c r="J27" s="28">
        <f>D27/D40*100</f>
        <v>0</v>
      </c>
    </row>
    <row r="28" spans="1:10" s="4" customFormat="1" ht="25.5" hidden="1" customHeight="1" x14ac:dyDescent="0.2">
      <c r="A28" s="8" t="s">
        <v>43</v>
      </c>
      <c r="B28" s="18"/>
      <c r="C28" s="18"/>
      <c r="D28" s="32"/>
      <c r="E28" s="32"/>
      <c r="F28" s="1" t="e">
        <f t="shared" si="21"/>
        <v>#DIV/0!</v>
      </c>
      <c r="G28" s="1" t="e">
        <f t="shared" si="22"/>
        <v>#DIV/0!</v>
      </c>
      <c r="H28" s="1" t="e">
        <f t="shared" si="23"/>
        <v>#DIV/0!</v>
      </c>
      <c r="I28" s="38"/>
      <c r="J28" s="38"/>
    </row>
    <row r="29" spans="1:10" s="12" customFormat="1" ht="25.5" x14ac:dyDescent="0.2">
      <c r="A29" s="10" t="s">
        <v>17</v>
      </c>
      <c r="B29" s="11">
        <f>SUM(B30:B33)</f>
        <v>5000000</v>
      </c>
      <c r="C29" s="11">
        <f>SUM(C30:C33)</f>
        <v>11601834.879999999</v>
      </c>
      <c r="D29" s="11">
        <f t="shared" ref="D29:E29" si="24">SUM(D30:D33)</f>
        <v>6846381.0099999998</v>
      </c>
      <c r="E29" s="11">
        <f t="shared" si="24"/>
        <v>14318827.979999999</v>
      </c>
      <c r="F29" s="11">
        <f t="shared" si="21"/>
        <v>47.813836576308958</v>
      </c>
      <c r="G29" s="11">
        <f t="shared" si="22"/>
        <v>136.92762020000001</v>
      </c>
      <c r="H29" s="11">
        <f t="shared" si="23"/>
        <v>59.01119159868616</v>
      </c>
      <c r="I29" s="33">
        <f>E29/E40*100</f>
        <v>14.737267962880535</v>
      </c>
      <c r="J29" s="33">
        <f>D29/D40*100</f>
        <v>6.8047285533891531</v>
      </c>
    </row>
    <row r="30" spans="1:10" s="4" customFormat="1" ht="13.5" customHeight="1" x14ac:dyDescent="0.2">
      <c r="A30" s="8" t="s">
        <v>18</v>
      </c>
      <c r="B30" s="30">
        <v>500000</v>
      </c>
      <c r="C30" s="30">
        <v>5000000</v>
      </c>
      <c r="D30" s="30">
        <v>609000</v>
      </c>
      <c r="E30" s="30">
        <v>2684763.5</v>
      </c>
      <c r="F30" s="1"/>
      <c r="G30" s="1"/>
      <c r="H30" s="1"/>
      <c r="I30" s="39"/>
      <c r="J30" s="39"/>
    </row>
    <row r="31" spans="1:10" s="4" customFormat="1" ht="22.5" customHeight="1" x14ac:dyDescent="0.2">
      <c r="A31" s="8" t="s">
        <v>41</v>
      </c>
      <c r="B31" s="30">
        <v>1000000</v>
      </c>
      <c r="C31" s="30">
        <v>3000000</v>
      </c>
      <c r="D31" s="30">
        <v>2826588.17</v>
      </c>
      <c r="E31" s="30">
        <v>9669772.5399999991</v>
      </c>
      <c r="F31" s="1">
        <f t="shared" si="21"/>
        <v>29.231175379850249</v>
      </c>
      <c r="G31" s="1">
        <f t="shared" si="22"/>
        <v>282.658817</v>
      </c>
      <c r="H31" s="1">
        <f t="shared" si="23"/>
        <v>94.219605666666666</v>
      </c>
      <c r="I31" s="39"/>
      <c r="J31" s="39"/>
    </row>
    <row r="32" spans="1:10" s="4" customFormat="1" ht="22.5" customHeight="1" x14ac:dyDescent="0.2">
      <c r="A32" s="8" t="s">
        <v>46</v>
      </c>
      <c r="B32" s="30">
        <v>500000</v>
      </c>
      <c r="C32" s="30">
        <v>500000</v>
      </c>
      <c r="D32" s="30">
        <v>238792.84</v>
      </c>
      <c r="E32" s="30">
        <v>317191.94</v>
      </c>
      <c r="F32" s="1"/>
      <c r="G32" s="1"/>
      <c r="H32" s="1"/>
      <c r="I32" s="39"/>
      <c r="J32" s="39"/>
    </row>
    <row r="33" spans="1:10" s="4" customFormat="1" ht="15" customHeight="1" x14ac:dyDescent="0.2">
      <c r="A33" s="8" t="s">
        <v>19</v>
      </c>
      <c r="B33" s="30">
        <v>3000000</v>
      </c>
      <c r="C33" s="30">
        <v>3101834.88</v>
      </c>
      <c r="D33" s="30">
        <v>3172000</v>
      </c>
      <c r="E33" s="30">
        <v>1647100</v>
      </c>
      <c r="F33" s="1"/>
      <c r="G33" s="1"/>
      <c r="H33" s="1">
        <f t="shared" si="23"/>
        <v>102.26205206642076</v>
      </c>
      <c r="I33" s="39"/>
      <c r="J33" s="39"/>
    </row>
    <row r="34" spans="1:10" s="12" customFormat="1" ht="25.5" x14ac:dyDescent="0.2">
      <c r="A34" s="10" t="s">
        <v>20</v>
      </c>
      <c r="B34" s="11">
        <f>B35</f>
        <v>100000</v>
      </c>
      <c r="C34" s="11">
        <f>C35</f>
        <v>165869</v>
      </c>
      <c r="D34" s="11">
        <f>D35</f>
        <v>85869</v>
      </c>
      <c r="E34" s="11">
        <f>E35</f>
        <v>0</v>
      </c>
      <c r="F34" s="11" t="e">
        <f t="shared" si="21"/>
        <v>#DIV/0!</v>
      </c>
      <c r="G34" s="11">
        <f t="shared" ref="G34:G35" si="25">D34/B34*100</f>
        <v>85.869</v>
      </c>
      <c r="H34" s="11">
        <f t="shared" si="23"/>
        <v>51.769167234383758</v>
      </c>
      <c r="I34" s="38">
        <f>E34/E40*100</f>
        <v>0</v>
      </c>
      <c r="J34" s="38">
        <f>D34/D40*100</f>
        <v>8.5346584611272328E-2</v>
      </c>
    </row>
    <row r="35" spans="1:10" s="4" customFormat="1" ht="14.25" customHeight="1" x14ac:dyDescent="0.2">
      <c r="A35" s="8" t="s">
        <v>54</v>
      </c>
      <c r="B35" s="27">
        <v>100000</v>
      </c>
      <c r="C35" s="47">
        <v>165869</v>
      </c>
      <c r="D35" s="27">
        <v>85869</v>
      </c>
      <c r="E35" s="27">
        <v>0</v>
      </c>
      <c r="F35" s="1" t="e">
        <f t="shared" ref="F35" si="26">D35/E35*100</f>
        <v>#DIV/0!</v>
      </c>
      <c r="G35" s="1">
        <f t="shared" si="25"/>
        <v>85.869</v>
      </c>
      <c r="H35" s="1">
        <f t="shared" ref="H35" si="27">D35/C35*100</f>
        <v>51.769167234383758</v>
      </c>
      <c r="I35" s="38"/>
      <c r="J35" s="38"/>
    </row>
    <row r="36" spans="1:10" s="12" customFormat="1" x14ac:dyDescent="0.2">
      <c r="A36" s="10" t="s">
        <v>21</v>
      </c>
      <c r="B36" s="11">
        <f>SUM(B37:B39)</f>
        <v>0</v>
      </c>
      <c r="C36" s="11">
        <f t="shared" ref="C36:D36" si="28">SUM(C37:C39)</f>
        <v>1362797.2</v>
      </c>
      <c r="D36" s="11">
        <f t="shared" si="28"/>
        <v>1362797.2</v>
      </c>
      <c r="E36" s="11">
        <f t="shared" ref="E36" si="29">SUM(E37:E39)</f>
        <v>959301.14</v>
      </c>
      <c r="F36" s="11">
        <f t="shared" si="21"/>
        <v>142.06145944953218</v>
      </c>
      <c r="G36" s="1"/>
      <c r="H36" s="11">
        <f t="shared" si="23"/>
        <v>100</v>
      </c>
      <c r="I36" s="38">
        <f>E36/E40*100</f>
        <v>0.98733485568954904</v>
      </c>
      <c r="J36" s="38">
        <f>D36/D40*100</f>
        <v>1.3545061260502045</v>
      </c>
    </row>
    <row r="37" spans="1:10" s="12" customFormat="1" x14ac:dyDescent="0.2">
      <c r="A37" s="8" t="s">
        <v>47</v>
      </c>
      <c r="B37" s="29"/>
      <c r="C37" s="29">
        <v>1362797.2</v>
      </c>
      <c r="D37" s="27">
        <f>201850+503700+657247.2</f>
        <v>1362797.2</v>
      </c>
      <c r="E37" s="27">
        <v>959301.14</v>
      </c>
      <c r="F37" s="11"/>
      <c r="G37" s="1"/>
      <c r="H37" s="11"/>
      <c r="I37" s="38"/>
      <c r="J37" s="38"/>
    </row>
    <row r="38" spans="1:10" s="4" customFormat="1" x14ac:dyDescent="0.2">
      <c r="A38" s="8" t="s">
        <v>22</v>
      </c>
      <c r="B38" s="29"/>
      <c r="C38" s="29"/>
      <c r="D38" s="27"/>
      <c r="E38" s="27"/>
      <c r="F38" s="1" t="e">
        <f t="shared" ref="F38:F39" si="30">D38/E38*100</f>
        <v>#DIV/0!</v>
      </c>
      <c r="G38" s="1" t="e">
        <f t="shared" ref="G38:G39" si="31">D38/B38*100</f>
        <v>#DIV/0!</v>
      </c>
      <c r="H38" s="1" t="e">
        <f t="shared" ref="H38:H39" si="32">D38/C38*100</f>
        <v>#DIV/0!</v>
      </c>
      <c r="I38" s="38"/>
      <c r="J38" s="38"/>
    </row>
    <row r="39" spans="1:10" s="4" customFormat="1" ht="12.75" hidden="1" customHeight="1" x14ac:dyDescent="0.2">
      <c r="A39" s="8" t="s">
        <v>21</v>
      </c>
      <c r="B39" s="29"/>
      <c r="C39" s="29"/>
      <c r="D39" s="27"/>
      <c r="E39" s="27"/>
      <c r="F39" s="1" t="e">
        <f t="shared" si="30"/>
        <v>#DIV/0!</v>
      </c>
      <c r="G39" s="1" t="e">
        <f t="shared" si="31"/>
        <v>#DIV/0!</v>
      </c>
      <c r="H39" s="1" t="e">
        <f t="shared" si="32"/>
        <v>#DIV/0!</v>
      </c>
      <c r="I39" s="38"/>
      <c r="J39" s="38"/>
    </row>
    <row r="40" spans="1:10" s="12" customFormat="1" ht="25.5" customHeight="1" x14ac:dyDescent="0.2">
      <c r="A40" s="20" t="s">
        <v>31</v>
      </c>
      <c r="B40" s="19">
        <f>B6</f>
        <v>94719255.530000001</v>
      </c>
      <c r="C40" s="19">
        <f>C6</f>
        <v>108622519.63000001</v>
      </c>
      <c r="D40" s="19">
        <f>D6</f>
        <v>100612110.48</v>
      </c>
      <c r="E40" s="19">
        <f>E6</f>
        <v>97160667.879999995</v>
      </c>
      <c r="F40" s="19">
        <f t="shared" si="21"/>
        <v>103.55230431748654</v>
      </c>
      <c r="G40" s="19">
        <f t="shared" si="22"/>
        <v>106.22139069508796</v>
      </c>
      <c r="H40" s="19">
        <f t="shared" si="23"/>
        <v>92.625461849636892</v>
      </c>
      <c r="I40" s="19">
        <f>E40/E49*100</f>
        <v>28.324606330137524</v>
      </c>
      <c r="J40" s="19">
        <f>D40/D49*100</f>
        <v>82.873193311151525</v>
      </c>
    </row>
    <row r="41" spans="1:10" s="12" customFormat="1" x14ac:dyDescent="0.2">
      <c r="A41" s="10" t="s">
        <v>23</v>
      </c>
      <c r="B41" s="28">
        <f>B42+B46+B48</f>
        <v>16926103.600000001</v>
      </c>
      <c r="C41" s="28">
        <f>C42+C46+C47+C48</f>
        <v>37684785.5</v>
      </c>
      <c r="D41" s="28">
        <f t="shared" ref="D41:E41" si="33">D42+D46+D47+D48</f>
        <v>20792781.089999996</v>
      </c>
      <c r="E41" s="28">
        <f t="shared" si="33"/>
        <v>245864992.38</v>
      </c>
      <c r="F41" s="11">
        <f t="shared" si="21"/>
        <v>8.4569913303734712</v>
      </c>
      <c r="G41" s="11">
        <f t="shared" si="22"/>
        <v>122.84446309308892</v>
      </c>
      <c r="H41" s="1">
        <f t="shared" si="23"/>
        <v>55.175532550132189</v>
      </c>
      <c r="I41" s="38"/>
      <c r="J41" s="38"/>
    </row>
    <row r="42" spans="1:10" s="15" customFormat="1" ht="21.75" customHeight="1" x14ac:dyDescent="0.2">
      <c r="A42" s="14" t="s">
        <v>24</v>
      </c>
      <c r="B42" s="27">
        <f>B43+B44+B45</f>
        <v>16926103.600000001</v>
      </c>
      <c r="C42" s="27">
        <f>SUM(C43:C45)</f>
        <v>39251911.100000001</v>
      </c>
      <c r="D42" s="27">
        <f>SUM(D43:D45)</f>
        <v>22359906.689999998</v>
      </c>
      <c r="E42" s="27">
        <f>SUM(E43:E45)</f>
        <v>245864992.38</v>
      </c>
      <c r="F42" s="1">
        <f t="shared" si="21"/>
        <v>9.0943840656425543</v>
      </c>
      <c r="G42" s="1">
        <f t="shared" si="22"/>
        <v>132.10309483158306</v>
      </c>
      <c r="H42" s="1">
        <f t="shared" si="23"/>
        <v>56.965141475621039</v>
      </c>
      <c r="I42" s="40"/>
      <c r="J42" s="40"/>
    </row>
    <row r="43" spans="1:10" s="4" customFormat="1" x14ac:dyDescent="0.2">
      <c r="A43" s="8" t="s">
        <v>32</v>
      </c>
      <c r="B43" s="27">
        <v>12624383</v>
      </c>
      <c r="C43" s="18">
        <v>13139975</v>
      </c>
      <c r="D43" s="27">
        <f>9877249+386694</f>
        <v>10263943</v>
      </c>
      <c r="E43" s="27">
        <v>8924658.9600000009</v>
      </c>
      <c r="F43" s="1">
        <f t="shared" si="21"/>
        <v>115.00655706848433</v>
      </c>
      <c r="G43" s="1">
        <f t="shared" si="22"/>
        <v>81.302531775216252</v>
      </c>
      <c r="H43" s="1">
        <f t="shared" si="23"/>
        <v>78.112348006750395</v>
      </c>
      <c r="I43" s="38"/>
      <c r="J43" s="38"/>
    </row>
    <row r="44" spans="1:10" s="4" customFormat="1" x14ac:dyDescent="0.2">
      <c r="A44" s="8" t="s">
        <v>33</v>
      </c>
      <c r="B44" s="27">
        <v>4301720.5999999996</v>
      </c>
      <c r="C44" s="18">
        <v>5601720.5999999996</v>
      </c>
      <c r="D44" s="27">
        <f>4301720.6+886737.4</f>
        <v>5188458</v>
      </c>
      <c r="E44" s="27">
        <v>150627733.41999999</v>
      </c>
      <c r="F44" s="1">
        <f t="shared" si="21"/>
        <v>3.4445569100697155</v>
      </c>
      <c r="G44" s="1"/>
      <c r="H44" s="1">
        <f t="shared" si="23"/>
        <v>92.622577427371155</v>
      </c>
      <c r="I44" s="38"/>
      <c r="J44" s="38"/>
    </row>
    <row r="45" spans="1:10" s="4" customFormat="1" x14ac:dyDescent="0.2">
      <c r="A45" s="8" t="s">
        <v>34</v>
      </c>
      <c r="B45" s="27"/>
      <c r="C45" s="18">
        <v>20510215.5</v>
      </c>
      <c r="D45" s="27">
        <f>895400+1500000+530000+3000000+300000+682105.69</f>
        <v>6907505.6899999995</v>
      </c>
      <c r="E45" s="27">
        <v>86312600</v>
      </c>
      <c r="F45" s="1">
        <f t="shared" si="21"/>
        <v>8.0028937721723121</v>
      </c>
      <c r="G45" s="1"/>
      <c r="H45" s="1">
        <f t="shared" si="23"/>
        <v>33.678367201943828</v>
      </c>
      <c r="I45" s="38"/>
      <c r="J45" s="38"/>
    </row>
    <row r="46" spans="1:10" s="4" customFormat="1" ht="30" customHeight="1" x14ac:dyDescent="0.2">
      <c r="A46" s="8" t="s">
        <v>57</v>
      </c>
      <c r="B46" s="27"/>
      <c r="C46" s="48">
        <f>1114904+192500</f>
        <v>1307404</v>
      </c>
      <c r="D46" s="27">
        <f>1114904+192500</f>
        <v>1307404</v>
      </c>
      <c r="E46" s="27"/>
      <c r="F46" s="1" t="e">
        <f t="shared" si="21"/>
        <v>#DIV/0!</v>
      </c>
      <c r="G46" s="1"/>
      <c r="H46" s="1">
        <f t="shared" si="23"/>
        <v>100</v>
      </c>
      <c r="I46" s="38"/>
      <c r="J46" s="38"/>
    </row>
    <row r="47" spans="1:10" s="4" customFormat="1" ht="12" customHeight="1" x14ac:dyDescent="0.2">
      <c r="A47" s="8" t="s">
        <v>48</v>
      </c>
      <c r="B47" s="29"/>
      <c r="C47" s="47">
        <v>-2874529.6</v>
      </c>
      <c r="D47" s="27">
        <v>-2874529.6</v>
      </c>
      <c r="E47" s="27"/>
      <c r="F47" s="1"/>
      <c r="G47" s="1"/>
      <c r="H47" s="1"/>
      <c r="I47" s="38"/>
      <c r="J47" s="38"/>
    </row>
    <row r="48" spans="1:10" s="4" customFormat="1" ht="12" hidden="1" customHeight="1" x14ac:dyDescent="0.2">
      <c r="A48" s="8" t="s">
        <v>25</v>
      </c>
      <c r="B48" s="29"/>
      <c r="C48" s="29"/>
      <c r="D48" s="29"/>
      <c r="E48" s="29"/>
      <c r="F48" s="1" t="e">
        <f t="shared" si="21"/>
        <v>#DIV/0!</v>
      </c>
      <c r="G48" s="1"/>
      <c r="H48" s="1" t="e">
        <f t="shared" si="23"/>
        <v>#DIV/0!</v>
      </c>
      <c r="I48" s="38"/>
      <c r="J48" s="38"/>
    </row>
    <row r="49" spans="1:10" s="13" customFormat="1" ht="14.25" customHeight="1" x14ac:dyDescent="0.2">
      <c r="A49" s="51" t="s">
        <v>35</v>
      </c>
      <c r="B49" s="52">
        <f>B40+B41</f>
        <v>111645359.13</v>
      </c>
      <c r="C49" s="52">
        <f t="shared" ref="C49" si="34">C40+C41</f>
        <v>146307305.13</v>
      </c>
      <c r="D49" s="52">
        <f>D40+D41</f>
        <v>121404891.56999999</v>
      </c>
      <c r="E49" s="52">
        <f>E40+E41</f>
        <v>343025660.25999999</v>
      </c>
      <c r="F49" s="52">
        <f>D49/E49*100</f>
        <v>35.392364372385394</v>
      </c>
      <c r="G49" s="52">
        <f>C49/B49*100</f>
        <v>131.04647275095385</v>
      </c>
      <c r="H49" s="52">
        <f>D49/C49*100</f>
        <v>82.979377866420819</v>
      </c>
      <c r="I49" s="53">
        <v>100</v>
      </c>
      <c r="J49" s="53">
        <v>100</v>
      </c>
    </row>
    <row r="50" spans="1:10" s="13" customFormat="1" ht="17.25" customHeight="1" x14ac:dyDescent="0.2">
      <c r="A50" s="50" t="s">
        <v>26</v>
      </c>
      <c r="B50" s="50">
        <v>121117284.68000001</v>
      </c>
      <c r="C50" s="50">
        <v>178028916.27000001</v>
      </c>
      <c r="D50" s="50">
        <v>109515520.78</v>
      </c>
      <c r="E50" s="50">
        <v>277816935.48000002</v>
      </c>
      <c r="F50" s="50">
        <f>D50/E50*100</f>
        <v>39.420030528658685</v>
      </c>
      <c r="G50" s="50">
        <f>C50/B50*100</f>
        <v>146.98886021129383</v>
      </c>
      <c r="H50" s="50">
        <f>D50/C50*100</f>
        <v>61.51558020715462</v>
      </c>
      <c r="I50" s="50"/>
      <c r="J50" s="50"/>
    </row>
    <row r="51" spans="1:10" s="13" customFormat="1" ht="27.75" customHeight="1" x14ac:dyDescent="0.2">
      <c r="A51" s="54" t="s">
        <v>27</v>
      </c>
      <c r="B51" s="55">
        <f>B49-B50</f>
        <v>-9471925.5500000119</v>
      </c>
      <c r="C51" s="55">
        <f>C49-C50</f>
        <v>-31721611.140000015</v>
      </c>
      <c r="D51" s="55">
        <f t="shared" ref="D51:E51" si="35">D49-D50</f>
        <v>11889370.789999992</v>
      </c>
      <c r="E51" s="55">
        <f t="shared" si="35"/>
        <v>65208724.779999971</v>
      </c>
      <c r="F51" s="56">
        <f t="shared" ref="F51" si="36">D51/E51*100</f>
        <v>18.2327914402745</v>
      </c>
      <c r="G51" s="56">
        <f t="shared" ref="G51" si="37">D51/B51*100</f>
        <v>-125.52221538523365</v>
      </c>
      <c r="H51" s="56">
        <f t="shared" ref="H51" si="38">D51/C51*100</f>
        <v>-37.480349713409879</v>
      </c>
      <c r="I51" s="54"/>
      <c r="J51" s="55"/>
    </row>
    <row r="52" spans="1:10" ht="15" customHeight="1" x14ac:dyDescent="0.2">
      <c r="A52" s="8" t="s">
        <v>28</v>
      </c>
      <c r="B52" s="43">
        <f>B7+B9+B10+B16</f>
        <v>87319255.530000001</v>
      </c>
      <c r="C52" s="43">
        <f>C7+C9+C10+C16</f>
        <v>92742018.550000012</v>
      </c>
      <c r="D52" s="44">
        <f>D7+D9+D10+D16</f>
        <v>89087937.969999999</v>
      </c>
      <c r="E52" s="44">
        <f>E7+E9+E10+E16</f>
        <v>79579349.559999987</v>
      </c>
      <c r="F52" s="1">
        <f t="shared" ref="F52:F53" si="39">D52/E52*100</f>
        <v>111.94856261401192</v>
      </c>
      <c r="G52" s="1">
        <f t="shared" ref="G52:G53" si="40">D52/B52*100</f>
        <v>102.02553540941761</v>
      </c>
      <c r="H52" s="1">
        <f t="shared" ref="H52:H53" si="41">D52/C52*100</f>
        <v>96.059951425329402</v>
      </c>
      <c r="I52" s="1"/>
      <c r="J52" s="1"/>
    </row>
    <row r="53" spans="1:10" ht="24" customHeight="1" x14ac:dyDescent="0.2">
      <c r="A53" s="8" t="s">
        <v>29</v>
      </c>
      <c r="B53" s="43">
        <f>B21+B29+B34+B36+B26+B25</f>
        <v>7400000</v>
      </c>
      <c r="C53" s="43">
        <f t="shared" ref="C53:D53" si="42">C21+C29+C34+C36+C26+C25</f>
        <v>15880501.079999998</v>
      </c>
      <c r="D53" s="43">
        <f t="shared" si="42"/>
        <v>11524172.509999998</v>
      </c>
      <c r="E53" s="43">
        <f t="shared" ref="E53" si="43">E21+E29+E34+E36+E26+E25</f>
        <v>17581318.32</v>
      </c>
      <c r="F53" s="1">
        <f t="shared" si="39"/>
        <v>65.547829236960183</v>
      </c>
      <c r="G53" s="1">
        <f t="shared" si="40"/>
        <v>155.7320609459459</v>
      </c>
      <c r="H53" s="1">
        <f t="shared" si="41"/>
        <v>72.568066032334528</v>
      </c>
      <c r="I53" s="1"/>
      <c r="J53" s="1"/>
    </row>
    <row r="54" spans="1:10" hidden="1" x14ac:dyDescent="0.2">
      <c r="B54" s="6"/>
    </row>
    <row r="55" spans="1:10" hidden="1" x14ac:dyDescent="0.2">
      <c r="B55" s="6"/>
      <c r="D55" s="23"/>
    </row>
    <row r="56" spans="1:10" ht="23.25" customHeight="1" x14ac:dyDescent="0.25">
      <c r="A56" s="67" t="s">
        <v>60</v>
      </c>
      <c r="B56" s="68"/>
      <c r="C56" s="68"/>
      <c r="D56" s="23">
        <v>44985511.530000001</v>
      </c>
      <c r="E56" s="26"/>
    </row>
    <row r="57" spans="1:10" x14ac:dyDescent="0.2">
      <c r="B57" s="6"/>
      <c r="C57" s="6"/>
      <c r="D57" s="26" t="s">
        <v>61</v>
      </c>
      <c r="E57" s="23">
        <v>42088470.130000003</v>
      </c>
    </row>
    <row r="58" spans="1:10" x14ac:dyDescent="0.2">
      <c r="D58" s="25" t="s">
        <v>62</v>
      </c>
      <c r="E58" s="23">
        <v>2897041.4</v>
      </c>
    </row>
  </sheetData>
  <mergeCells count="10">
    <mergeCell ref="A56:C56"/>
    <mergeCell ref="I4:J4"/>
    <mergeCell ref="A1:J2"/>
    <mergeCell ref="A4:A5"/>
    <mergeCell ref="B4:C4"/>
    <mergeCell ref="D4:D5"/>
    <mergeCell ref="E4:E5"/>
    <mergeCell ref="F4:F5"/>
    <mergeCell ref="G4:H4"/>
    <mergeCell ref="G3:J3"/>
  </mergeCells>
  <pageMargins left="0.25" right="0.25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2024-10-30T07:06:19Z</cp:lastPrinted>
  <dcterms:created xsi:type="dcterms:W3CDTF">2015-04-03T08:40:51Z</dcterms:created>
  <dcterms:modified xsi:type="dcterms:W3CDTF">2024-10-30T13:21:50Z</dcterms:modified>
</cp:coreProperties>
</file>